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4940" windowHeight="8385" activeTab="1"/>
  </bookViews>
  <sheets>
    <sheet name="Лист1" sheetId="1" r:id="rId1"/>
    <sheet name="Лист1 (2)" sheetId="2" r:id="rId2"/>
  </sheets>
  <definedNames>
    <definedName name="Z_AAD40362_F69B_45C3_AC4F_0202958B88E5_.wvu.PrintArea" localSheetId="0" hidden="1">'Лист1'!$A$1:$I$16</definedName>
    <definedName name="Z_AAD40362_F69B_45C3_AC4F_0202958B88E5_.wvu.PrintArea" localSheetId="1" hidden="1">'Лист1 (2)'!$A$1:$I$17</definedName>
    <definedName name="Z_AAD40362_F69B_45C3_AC4F_0202958B88E5_.wvu.PrintTitles" localSheetId="0" hidden="1">'Лист1'!#REF!</definedName>
    <definedName name="Z_AAD40362_F69B_45C3_AC4F_0202958B88E5_.wvu.PrintTitles" localSheetId="1" hidden="1">'Лист1 (2)'!#REF!</definedName>
    <definedName name="Z_AAD40362_F69B_45C3_AC4F_0202958B88E5_.wvu.Rows" localSheetId="0" hidden="1">'Лист1'!$11:$11,'Лист1'!#REF!,'Лист1'!#REF!,'Лист1'!#REF!,'Лист1'!#REF!</definedName>
    <definedName name="Z_AAD40362_F69B_45C3_AC4F_0202958B88E5_.wvu.Rows" localSheetId="1" hidden="1">'Лист1 (2)'!$11:$11,'Лист1 (2)'!#REF!,'Лист1 (2)'!#REF!,'Лист1 (2)'!#REF!,'Лист1 (2)'!#REF!</definedName>
    <definedName name="Z_B2101CE6_628A_4128_A429_9629BE2C9BDC_.wvu.PrintArea" localSheetId="0" hidden="1">'Лист1'!$A$1:$I$16</definedName>
    <definedName name="Z_B2101CE6_628A_4128_A429_9629BE2C9BDC_.wvu.PrintArea" localSheetId="1" hidden="1">'Лист1 (2)'!$A$1:$I$17</definedName>
    <definedName name="Z_B2101CE6_628A_4128_A429_9629BE2C9BDC_.wvu.PrintTitles" localSheetId="0" hidden="1">'Лист1'!#REF!</definedName>
    <definedName name="Z_B2101CE6_628A_4128_A429_9629BE2C9BDC_.wvu.PrintTitles" localSheetId="1" hidden="1">'Лист1 (2)'!#REF!</definedName>
    <definedName name="Z_B2101CE6_628A_4128_A429_9629BE2C9BDC_.wvu.Rows" localSheetId="0" hidden="1">'Лист1'!#REF!,'Лист1'!#REF!,'Лист1'!#REF!,'Лист1'!#REF!,'Лист1'!#REF!,'Лист1'!#REF!,'Лист1'!#REF!,'Лист1'!#REF!,'Лист1'!#REF!,'Лист1'!#REF!,'Лист1'!#REF!</definedName>
    <definedName name="Z_B2101CE6_628A_4128_A429_9629BE2C9BDC_.wvu.Rows" localSheetId="1" hidden="1">'Лист1 (2)'!#REF!,'Лист1 (2)'!#REF!,'Лист1 (2)'!#REF!,'Лист1 (2)'!#REF!,'Лист1 (2)'!#REF!,'Лист1 (2)'!#REF!,'Лист1 (2)'!#REF!,'Лист1 (2)'!#REF!,'Лист1 (2)'!#REF!,'Лист1 (2)'!#REF!,'Лист1 (2)'!#REF!</definedName>
    <definedName name="Z_C27A0DC9_0A2C_4B26_875B_A8B9AB1FA4B2_.wvu.PrintArea" localSheetId="0" hidden="1">'Лист1'!$A$1:$I$16</definedName>
    <definedName name="Z_C27A0DC9_0A2C_4B26_875B_A8B9AB1FA4B2_.wvu.PrintArea" localSheetId="1" hidden="1">'Лист1 (2)'!$A$1:$I$17</definedName>
    <definedName name="Z_C27A0DC9_0A2C_4B26_875B_A8B9AB1FA4B2_.wvu.PrintTitles" localSheetId="0" hidden="1">'Лист1'!#REF!</definedName>
    <definedName name="Z_C27A0DC9_0A2C_4B26_875B_A8B9AB1FA4B2_.wvu.PrintTitles" localSheetId="1" hidden="1">'Лист1 (2)'!#REF!</definedName>
    <definedName name="Z_C27A0DC9_0A2C_4B26_875B_A8B9AB1FA4B2_.wvu.Rows" localSheetId="0" hidden="1">'Лист1'!#REF!,'Лист1'!#REF!,'Лист1'!#REF!,'Лист1'!#REF!,'Лист1'!#REF!,'Лист1'!#REF!,'Лист1'!#REF!,'Лист1'!#REF!,'Лист1'!#REF!,'Лист1'!#REF!,'Лист1'!#REF!</definedName>
    <definedName name="Z_C27A0DC9_0A2C_4B26_875B_A8B9AB1FA4B2_.wvu.Rows" localSheetId="1" hidden="1">'Лист1 (2)'!#REF!,'Лист1 (2)'!#REF!,'Лист1 (2)'!#REF!,'Лист1 (2)'!#REF!,'Лист1 (2)'!#REF!,'Лист1 (2)'!#REF!,'Лист1 (2)'!#REF!,'Лист1 (2)'!#REF!,'Лист1 (2)'!#REF!,'Лист1 (2)'!#REF!,'Лист1 (2)'!#REF!</definedName>
    <definedName name="Z_DDE5CD1F_A772_4836_9107_EDE8DBE49BF6_.wvu.PrintArea" localSheetId="0" hidden="1">'Лист1'!$A$1:$I$16</definedName>
    <definedName name="Z_DDE5CD1F_A772_4836_9107_EDE8DBE49BF6_.wvu.PrintArea" localSheetId="1" hidden="1">'Лист1 (2)'!$A$1:$I$17</definedName>
    <definedName name="Z_DDE5CD1F_A772_4836_9107_EDE8DBE49BF6_.wvu.PrintTitles" localSheetId="0" hidden="1">'Лист1'!#REF!</definedName>
    <definedName name="Z_DDE5CD1F_A772_4836_9107_EDE8DBE49BF6_.wvu.PrintTitles" localSheetId="1" hidden="1">'Лист1 (2)'!#REF!</definedName>
    <definedName name="Z_DDE5CD1F_A772_4836_9107_EDE8DBE49BF6_.wvu.Rows" localSheetId="0" hidden="1">'Лист1'!#REF!,'Лист1'!#REF!,'Лист1'!#REF!,'Лист1'!#REF!,'Лист1'!#REF!,'Лист1'!#REF!,'Лист1'!#REF!,'Лист1'!#REF!,'Лист1'!#REF!,'Лист1'!#REF!,'Лист1'!#REF!</definedName>
    <definedName name="Z_DDE5CD1F_A772_4836_9107_EDE8DBE49BF6_.wvu.Rows" localSheetId="1" hidden="1">'Лист1 (2)'!#REF!,'Лист1 (2)'!#REF!,'Лист1 (2)'!#REF!,'Лист1 (2)'!#REF!,'Лист1 (2)'!#REF!,'Лист1 (2)'!#REF!,'Лист1 (2)'!#REF!,'Лист1 (2)'!#REF!,'Лист1 (2)'!#REF!,'Лист1 (2)'!#REF!,'Лист1 (2)'!#REF!</definedName>
    <definedName name="_xlnm.Print_Titles" localSheetId="0">'Лист1'!$17:$17</definedName>
    <definedName name="_xlnm.Print_Titles" localSheetId="1">'Лист1 (2)'!$18:$18</definedName>
    <definedName name="_xlnm.Print_Area" localSheetId="0">'Лист1'!$A$1:$I$166</definedName>
    <definedName name="_xlnm.Print_Area" localSheetId="1">'Лист1 (2)'!$A$1:$I$32</definedName>
  </definedNames>
  <calcPr fullCalcOnLoad="1"/>
</workbook>
</file>

<file path=xl/sharedStrings.xml><?xml version="1.0" encoding="utf-8"?>
<sst xmlns="http://schemas.openxmlformats.org/spreadsheetml/2006/main" count="249" uniqueCount="170">
  <si>
    <t>Капітальні видатки</t>
  </si>
  <si>
    <t>0921</t>
  </si>
  <si>
    <t>0100000</t>
  </si>
  <si>
    <t>0110000</t>
  </si>
  <si>
    <t>1020</t>
  </si>
  <si>
    <t>Код програмної класифікації видатків та кредитування місцевих бюджетів</t>
  </si>
  <si>
    <t>ВСЬОГО</t>
  </si>
  <si>
    <t>0490</t>
  </si>
  <si>
    <t>Внески до статутного капіталу суб`єктів господарювання</t>
  </si>
  <si>
    <t>Зміни до додатку №6</t>
  </si>
  <si>
    <t>до рішення сільської ради "Про сільський бюджет на 2018 рік"</t>
  </si>
  <si>
    <t>БОРАТИНСЬКА СІЛЬСЬКА РАДА</t>
  </si>
  <si>
    <t>0116030</t>
  </si>
  <si>
    <t>6030</t>
  </si>
  <si>
    <t>0620</t>
  </si>
  <si>
    <t>Організація благоустрою населених пунктів</t>
  </si>
  <si>
    <t>0456</t>
  </si>
  <si>
    <t>0117670</t>
  </si>
  <si>
    <t>7670</t>
  </si>
  <si>
    <t>Комунальне підприємство "Боратин"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</si>
  <si>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</si>
  <si>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</si>
  <si>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</si>
  <si>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</t>
  </si>
  <si>
    <t>0111010</t>
  </si>
  <si>
    <t>1010</t>
  </si>
  <si>
    <t>0910</t>
  </si>
  <si>
    <t>Надання дошкільної освіти</t>
  </si>
  <si>
    <t>Капітальний ремонт (утеплення) ДНЗ с.Боратин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</si>
  <si>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</si>
  <si>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</si>
  <si>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</si>
  <si>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</si>
  <si>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</si>
  <si>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</si>
  <si>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</si>
  <si>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</si>
  <si>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</si>
  <si>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0117322</t>
  </si>
  <si>
    <t>7322</t>
  </si>
  <si>
    <t>0116013</t>
  </si>
  <si>
    <t>6013</t>
  </si>
  <si>
    <t>Забезпечення діяльності водопровідно-каналізаційного господарства</t>
  </si>
  <si>
    <t>в тому числі субвенція з місцевого бюджету за рахунок залишку коштів освітньої субвенції, що утворився на початок бюджетного періоду</t>
  </si>
  <si>
    <t>0443</t>
  </si>
  <si>
    <t>Будівництво медичних установ та закладів</t>
  </si>
  <si>
    <t xml:space="preserve">Сільський голова </t>
  </si>
  <si>
    <t>С.О.Яручик</t>
  </si>
  <si>
    <t>в тому числі субвенція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</si>
  <si>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Капітальне будівництво вуличних мереж</t>
  </si>
  <si>
    <t>0117350</t>
  </si>
  <si>
    <t>7350</t>
  </si>
  <si>
    <t>Розроблення схем планування та забудови територій (містобудівної документації)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</si>
  <si>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</si>
  <si>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</si>
  <si>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</si>
  <si>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Розроблення  схем генерального плану типографо-геодезичних робіт</t>
  </si>
  <si>
    <t xml:space="preserve">Капітальний ремонт будинку культури (інженерних мереж) на вулиці Миру 85 в селі Городище, Боратинської сільської ради, Луцького району, Волинської області </t>
  </si>
  <si>
    <t>0117370</t>
  </si>
  <si>
    <t>7370</t>
  </si>
  <si>
    <t>Реалізація інших заходів щодо соціально-економічного розвитку територій</t>
  </si>
  <si>
    <t>0111161</t>
  </si>
  <si>
    <t>0990</t>
  </si>
  <si>
    <t>Забезпечення діяльності інших закладів у сфері освіти</t>
  </si>
  <si>
    <t>0114030</t>
  </si>
  <si>
    <t>0824</t>
  </si>
  <si>
    <t>Забезпечення діяльності бібліотек</t>
  </si>
  <si>
    <t>0115041</t>
  </si>
  <si>
    <t>0810</t>
  </si>
  <si>
    <t>Утримання та фінансова підтримка спортивних споруд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</si>
  <si>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</si>
  <si>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</si>
  <si>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</si>
  <si>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</si>
  <si>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</si>
  <si>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</si>
  <si>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</si>
  <si>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 xml:space="preserve"> Рівень будівельної готовності об'єкта на кінець бюджетного періоду, %</t>
  </si>
  <si>
    <t>х</t>
  </si>
  <si>
    <t>Капітальний ремонт мереж вуличного освітлення</t>
  </si>
  <si>
    <t>Реконструкція мереж вуличного освітлення</t>
  </si>
  <si>
    <t>Капітальне будівництво інших об`єктів</t>
  </si>
  <si>
    <t>Капітальний ремонт  інших об`єктів</t>
  </si>
  <si>
    <t>Реконструкція та реставрація інших об`єктів</t>
  </si>
  <si>
    <t>Виготовлення проектно - кошторисної документації будівництва каналізаційної системи в с.Новостав</t>
  </si>
  <si>
    <t>Капітальний ремонт фельдшерсько-акушерського пункту с.Промінь</t>
  </si>
  <si>
    <t>Капітальний ремонт фельдшерсько-акушерського пункту с.Коршовець</t>
  </si>
  <si>
    <t>Реконструкція зовнішнього освітлення по вулиці Волинська, Весела, Тиха, Світла, Олександрівська, Кільцева в с Рованці</t>
  </si>
  <si>
    <t>Капітальний ремонт покрівлі (перекриття)  фельдшерсько-акушерського пункту с.Баїв</t>
  </si>
  <si>
    <t>Капітальний ремонт покрівлі (перекриття)  фельдшерсько-акушерського пункту  с.Городище</t>
  </si>
  <si>
    <t>Реконструкція вуличного освітлення по вул.Луцька, Нагірна, Затишна, Ранкова в с.Цеперів</t>
  </si>
  <si>
    <t>Реконструкція вуличного освітлення по вул.Перемоги, Квітнева в с.Баїв</t>
  </si>
  <si>
    <t>Реконструкція вуличного освітлення доріг по вул.Словянська в с.Баїв</t>
  </si>
  <si>
    <t>Реконструкція вуличного освітлення дороги по вул.Хутірська в с.Промінь</t>
  </si>
  <si>
    <t>Капітальний ремонт покрівлі (перекриття) ДНЗ с.Коршовець</t>
  </si>
  <si>
    <t>Реконструкція вуличного освітлення по вул.Будівельна в с.Рованці</t>
  </si>
  <si>
    <t>Реконструкція вуличного освітлення доріг по вул.Перемоги, Кленова, Зелена, Набережна в с.Баїв</t>
  </si>
  <si>
    <t>Реконструкція вуличного освітлення доріг по вул.Миру, Вербова в с.Городище</t>
  </si>
  <si>
    <t>Реконструкція вуличного освітлення по вул Волинська, Мазепи, Привітна, Калинова в с.Рованці</t>
  </si>
  <si>
    <t>Реконструкція  вуличного освітлення доріг по вул.Польова в с.Промінь</t>
  </si>
  <si>
    <t>Реконструкція вуличного освітлення доріг по вул.Миру, Ветеранів в с.Промінь</t>
  </si>
  <si>
    <t>Реконструкція ву личного освітлення доріг по вул.Миру, Набережна, Суворова в с.Промінь</t>
  </si>
  <si>
    <t>Виготовлення проектно-кошторисної документації капітального ремонту загальноосвітньої школи с.Мстишин</t>
  </si>
  <si>
    <t xml:space="preserve">до рішення сільської ради "Про внесення </t>
  </si>
  <si>
    <t>змін до рішення сільської ради від 22.12.2018</t>
  </si>
  <si>
    <t xml:space="preserve"> № 7/3 "Про бюджет об'єднаної територіальної громади на 2019 рік" </t>
  </si>
  <si>
    <t>до рішення сільської ради "Про бюджет об'єднаної територіальної громади на 2019 рік"</t>
  </si>
  <si>
    <t>Розподіл коштів бюджету розвитку бюджету об'єднаної територіальної громади за об'єктами у 2019 році</t>
  </si>
  <si>
    <t>Капітальний ремонт котельні ДНЗ с.Баїв</t>
  </si>
  <si>
    <t>Капітальний ремонт спортивного залу заггальноосвітньої шкуоли І-ІІІ ступеня с.Рованці</t>
  </si>
  <si>
    <t>Реконструкція загальноосвітньої школи I-II ступеня села Мстишин Луцького району Волинської області</t>
  </si>
  <si>
    <t xml:space="preserve">Капітальний ремонт будинку культури на вул.Миру, 85 в с.Городище (співфінансування субвенції інфраструктури) </t>
  </si>
  <si>
    <t xml:space="preserve">Капітальний ремонт клубу на вул.Центральна, 105 в с.Новостав (співфінансування субвенції інфраструктури) </t>
  </si>
  <si>
    <t>Капаітальний ремонт благоустрою території  вул.Європейська с.Рованці</t>
  </si>
  <si>
    <t>Капітальний ремонт  амбулаторії с.Баїв</t>
  </si>
  <si>
    <t xml:space="preserve">Капітальний ремонт гаражів </t>
  </si>
  <si>
    <t>в тому числі 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</si>
  <si>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Реконструкція системи водопостачання по вул Набережній в с Рованці</t>
  </si>
  <si>
    <t>Капітальний ремонт тротуарів с.Новостав</t>
  </si>
  <si>
    <t>Реконструкція вуличного освітлення доріг по вул.Перемоги, вул.Лугова в с.Промінь</t>
  </si>
  <si>
    <t>Реконструкція вуличного освітлення дороги по вул Вишнева в с Рованці</t>
  </si>
  <si>
    <t>Реконструкція вуличного освітлення дороги по вул Шевченка, Богдана Хмельницького в с Рованці</t>
  </si>
  <si>
    <t>Реконструкція вуличного освітлення дороги по вул Мальовнича,Зарічна в с Боратин</t>
  </si>
  <si>
    <t>Реконструкція вуличного освітлення дороги по вул Медова в с Рованці</t>
  </si>
  <si>
    <t>Реконструкція вуличного освітлення дороги по вул Дружби, Тиха  в с Городище</t>
  </si>
  <si>
    <t>Капітальний ремонт клубу на вул.Центральна, 105 в с.Новостав Луцького р-ну Волинської обл.</t>
  </si>
  <si>
    <t>Капітальний ремонт дороги по вул Успішна в с Рованці</t>
  </si>
  <si>
    <t>Капітальний ремонт дороги по вул Європейська в с Рованці</t>
  </si>
  <si>
    <t>Капітальний ремонт дороги по вул Тополева в с Рованці (співфінансування)</t>
  </si>
  <si>
    <t>Капітальний ремонт дороги  по вул Заводська в с Боратин</t>
  </si>
  <si>
    <t>Капітальний ремонт автомобільної дороги вул.Яблунева с.Боратин</t>
  </si>
  <si>
    <t>Капітальний ремонт про'їздна Набережна 1 с.Боратин</t>
  </si>
  <si>
    <t>Капітальний ремонт вул.Перемоги с.Промінь</t>
  </si>
  <si>
    <t>Капітальний ремонт дорожнього покриття до під'їзду кладовища с.Новостав</t>
  </si>
  <si>
    <t>Капітальний ремонт дорожнього покриття до під'їзду школи та ФАПу с.Голишів</t>
  </si>
  <si>
    <t>Капітальний ремонт дорожнього покриття до під'їзду кладовища с.Боратин</t>
  </si>
  <si>
    <t>Капітальний ремонт з'їзду з вул.Центральна на вул.Благовісна с.Боратин</t>
  </si>
  <si>
    <t xml:space="preserve">Капітальний ремонт автомобільної дороги вул.Волинська с.Рованці </t>
  </si>
  <si>
    <t>Капітальний ремонт автомобільної дороги вул.Набережна с.Баїв</t>
  </si>
  <si>
    <t>Капітальний ремонт автомобільних доріг</t>
  </si>
  <si>
    <t>Виготовлення проектно-кошторисної документації робочого проекту будівництва  світлофорного об'єкта в с Рованці</t>
  </si>
  <si>
    <t>Капітальний ремонт заггальноосвітньої школи  І-ІІ ступеня с.Промінь</t>
  </si>
  <si>
    <t>Капітальний ремонт ІІ поверху заггальноосвітньої школи  І-ІІІ ступеня с.Боратин</t>
  </si>
  <si>
    <t xml:space="preserve">Реконструкція адмінприміщення під амбулаторію загальної практики сімейної медицини по вул.Перемоги,1 с.Баїв </t>
  </si>
  <si>
    <t>,</t>
  </si>
  <si>
    <t>Капітальний ремонт підїзду до кладовища по вул Січових Стрільців с Голишів</t>
  </si>
  <si>
    <t>Капітальний ремонт дорожнього покриття по вул Благовісна с Новостав</t>
  </si>
  <si>
    <t>Додаток 6</t>
  </si>
  <si>
    <t>Капітальний ремонт даху та фасаду адмінприміщення по вул Миру в с Промінь</t>
  </si>
  <si>
    <t xml:space="preserve">Виготовлення проектно-кошторисної документації на проведення обмостки заггальноосвітньої школи  І-ІІІ ступеня с.Боратин 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</si>
  <si>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</si>
  <si>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</si>
  <si>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огорожі стадіону школи І-ІІІ ступеня с.Рованці Луцького району Волинської області</t>
  </si>
  <si>
    <t>0117363</t>
  </si>
  <si>
    <t>Капітальний ремонт під'їзду до джерела вул.Набережна с.Баїв</t>
  </si>
  <si>
    <t>Капітальний ремонт пішохідної доріжки по вул.Шевченка в с.Новостав</t>
  </si>
  <si>
    <t>Реконструкція вуличного освітлення дороги по по вул Квітнева в с Коршовець</t>
  </si>
  <si>
    <t>Реконструкція вуличного освітлення дороги по вул Шевченка, Зустрічна в с Новостав</t>
  </si>
  <si>
    <t>Реконструкція вуличного освітлення дороги по Садова в с Коршивець</t>
  </si>
  <si>
    <t>Капітальний ремонт вул.Шкільна с.Боратин</t>
  </si>
  <si>
    <t>Капітальний ремонт автомобільної дороги Коршовець-Промінь Т-03-03 від км 4+393 до км 4+700</t>
  </si>
  <si>
    <t>до розпорядження голови</t>
  </si>
  <si>
    <t xml:space="preserve">Боратинської сільської ради </t>
  </si>
  <si>
    <t>від 04.11.2019 року № 124/1.2</t>
  </si>
  <si>
    <t>ЗМІНИ</t>
  </si>
  <si>
    <t xml:space="preserve">до розподілу коштів бюджету розвитку </t>
  </si>
  <si>
    <t>бюджету об’єднаної територіальної громади</t>
  </si>
  <si>
    <t xml:space="preserve">за об’єктами у 2019 році </t>
  </si>
  <si>
    <t>грн</t>
  </si>
  <si>
    <t>Додаток 2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</si>
</sst>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  <numFmt numFmtId="201" formatCode="#,##0.000"/>
    <numFmt numFmtId="202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9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5" applyNumberFormat="0" applyFill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vertical="top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12" fillId="0" borderId="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 quotePrefix="1">
      <alignment horizontal="center" vertical="center" wrapText="1"/>
    </xf>
    <xf numFmtId="2" fontId="8" fillId="0" borderId="10" xfId="0" applyNumberFormat="1" applyFont="1" applyFill="1" applyBorder="1" applyAlignment="1" quotePrefix="1">
      <alignment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 quotePrefix="1">
      <alignment vertical="center" wrapText="1"/>
    </xf>
    <xf numFmtId="2" fontId="0" fillId="0" borderId="10" xfId="0" applyNumberFormat="1" applyFill="1" applyBorder="1" applyAlignment="1" quotePrefix="1">
      <alignment vertical="center" wrapText="1"/>
    </xf>
    <xf numFmtId="0" fontId="7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4" fontId="7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 shrinkToFi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7" fillId="32" borderId="10" xfId="33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wrapText="1"/>
    </xf>
    <xf numFmtId="0" fontId="11" fillId="0" borderId="10" xfId="0" applyNumberFormat="1" applyFont="1" applyFill="1" applyBorder="1" applyAlignment="1" applyProtection="1">
      <alignment vertical="center" wrapText="1" shrinkToFit="1"/>
      <protection/>
    </xf>
    <xf numFmtId="0" fontId="13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justify"/>
    </xf>
    <xf numFmtId="0" fontId="5" fillId="0" borderId="0" xfId="0" applyFont="1" applyAlignment="1">
      <alignment/>
    </xf>
    <xf numFmtId="0" fontId="0" fillId="32" borderId="10" xfId="0" applyFill="1" applyBorder="1" applyAlignment="1" quotePrefix="1">
      <alignment vertical="center" wrapText="1"/>
    </xf>
    <xf numFmtId="0" fontId="7" fillId="32" borderId="11" xfId="0" applyFont="1" applyFill="1" applyBorder="1" applyAlignment="1">
      <alignment horizontal="left" vertical="center" wrapText="1"/>
    </xf>
    <xf numFmtId="202" fontId="7" fillId="32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202" fontId="7" fillId="0" borderId="10" xfId="0" applyNumberFormat="1" applyFont="1" applyBorder="1" applyAlignment="1">
      <alignment horizontal="left" vertical="center" wrapText="1"/>
    </xf>
    <xf numFmtId="2" fontId="0" fillId="32" borderId="10" xfId="0" applyNumberFormat="1" applyFont="1" applyFill="1" applyBorder="1" applyAlignment="1" quotePrefix="1">
      <alignment vertical="center" wrapText="1"/>
    </xf>
    <xf numFmtId="49" fontId="7" fillId="33" borderId="10" xfId="0" applyNumberFormat="1" applyFont="1" applyFill="1" applyBorder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2" applyNumberFormat="1" applyFont="1" applyFill="1" applyBorder="1" applyAlignment="1" applyProtection="1">
      <alignment/>
      <protection/>
    </xf>
    <xf numFmtId="0" fontId="11" fillId="0" borderId="0" xfId="56" applyNumberFormat="1" applyFont="1" applyFill="1" applyBorder="1" applyAlignment="1" applyProtection="1">
      <alignment/>
      <protection/>
    </xf>
    <xf numFmtId="0" fontId="11" fillId="0" borderId="0" xfId="56" applyNumberFormat="1" applyFont="1" applyFill="1" applyBorder="1" applyAlignment="1" applyProtection="1">
      <alignment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Обычный_Лист1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Стиль 1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6"/>
  <sheetViews>
    <sheetView zoomScale="75" zoomScaleNormal="75" zoomScaleSheetLayoutView="75" zoomScalePageLayoutView="0" workbookViewId="0" topLeftCell="B65">
      <selection activeCell="D129" sqref="D129"/>
    </sheetView>
  </sheetViews>
  <sheetFormatPr defaultColWidth="9.00390625" defaultRowHeight="12.75"/>
  <cols>
    <col min="1" max="1" width="25.875" style="0" customWidth="1"/>
    <col min="2" max="2" width="20.625" style="0" customWidth="1"/>
    <col min="3" max="3" width="18.375" style="0" customWidth="1"/>
    <col min="4" max="4" width="66.875" style="0" customWidth="1"/>
    <col min="5" max="5" width="82.25390625" style="0" customWidth="1"/>
    <col min="6" max="6" width="20.00390625" style="0" customWidth="1"/>
    <col min="7" max="7" width="21.75390625" style="0" customWidth="1"/>
    <col min="8" max="8" width="22.125" style="0" customWidth="1"/>
    <col min="9" max="9" width="21.25390625" style="0" customWidth="1"/>
    <col min="10" max="10" width="16.125" style="0" customWidth="1"/>
    <col min="11" max="11" width="16.625" style="0" customWidth="1"/>
    <col min="12" max="12" width="17.625" style="0" bestFit="1" customWidth="1"/>
  </cols>
  <sheetData>
    <row r="2" spans="7:9" ht="21.75" customHeight="1">
      <c r="G2" s="58" t="s">
        <v>147</v>
      </c>
      <c r="H2" s="58"/>
      <c r="I2" s="58"/>
    </row>
    <row r="3" spans="7:9" ht="21.75" customHeight="1">
      <c r="G3" s="59" t="s">
        <v>103</v>
      </c>
      <c r="H3" s="59"/>
      <c r="I3" s="59"/>
    </row>
    <row r="4" spans="7:9" ht="21.75" customHeight="1">
      <c r="G4" s="60" t="s">
        <v>104</v>
      </c>
      <c r="H4" s="60"/>
      <c r="I4" s="60"/>
    </row>
    <row r="5" spans="7:9" ht="33.75" customHeight="1">
      <c r="G5" s="60" t="s">
        <v>105</v>
      </c>
      <c r="H5" s="60"/>
      <c r="I5" s="60"/>
    </row>
    <row r="9" spans="8:9" ht="19.5" customHeight="1">
      <c r="H9" s="10"/>
      <c r="I9" s="10"/>
    </row>
    <row r="10" spans="1:9" ht="29.25" customHeight="1">
      <c r="A10" s="57" t="s">
        <v>9</v>
      </c>
      <c r="B10" s="57"/>
      <c r="C10" s="57"/>
      <c r="D10" s="57"/>
      <c r="E10" s="57"/>
      <c r="F10" s="57"/>
      <c r="G10" s="57"/>
      <c r="H10" s="57"/>
      <c r="I10" s="57"/>
    </row>
    <row r="11" spans="4:9" ht="24" customHeight="1" hidden="1">
      <c r="D11" s="56" t="s">
        <v>106</v>
      </c>
      <c r="E11" s="56"/>
      <c r="F11" s="56"/>
      <c r="G11" s="56"/>
      <c r="H11" s="56"/>
      <c r="I11" s="56"/>
    </row>
    <row r="12" spans="1:9" ht="25.5" customHeight="1">
      <c r="A12" s="56" t="s">
        <v>106</v>
      </c>
      <c r="B12" s="56"/>
      <c r="C12" s="56"/>
      <c r="D12" s="56"/>
      <c r="E12" s="56"/>
      <c r="F12" s="56"/>
      <c r="G12" s="56"/>
      <c r="H12" s="56"/>
      <c r="I12" s="56"/>
    </row>
    <row r="13" spans="1:9" ht="27.75" customHeight="1" hidden="1">
      <c r="A13" s="62" t="s">
        <v>9</v>
      </c>
      <c r="B13" s="62"/>
      <c r="C13" s="62"/>
      <c r="D13" s="62"/>
      <c r="E13" s="62"/>
      <c r="F13" s="62"/>
      <c r="G13" s="62"/>
      <c r="H13" s="62"/>
      <c r="I13" s="62"/>
    </row>
    <row r="14" spans="1:9" ht="33" customHeight="1" hidden="1">
      <c r="A14" s="64" t="s">
        <v>10</v>
      </c>
      <c r="B14" s="64"/>
      <c r="C14" s="64"/>
      <c r="D14" s="64"/>
      <c r="E14" s="64"/>
      <c r="F14" s="64"/>
      <c r="G14" s="64"/>
      <c r="H14" s="64"/>
      <c r="I14" s="64"/>
    </row>
    <row r="15" spans="1:9" ht="39" customHeight="1">
      <c r="A15" s="65" t="s">
        <v>107</v>
      </c>
      <c r="B15" s="65"/>
      <c r="C15" s="65"/>
      <c r="D15" s="65"/>
      <c r="E15" s="65"/>
      <c r="F15" s="65"/>
      <c r="G15" s="65"/>
      <c r="H15" s="65"/>
      <c r="I15" s="65"/>
    </row>
    <row r="16" spans="4:9" ht="28.5" customHeight="1">
      <c r="D16" s="1"/>
      <c r="E16" s="1"/>
      <c r="F16" s="1"/>
      <c r="G16" s="1"/>
      <c r="H16" s="1"/>
      <c r="I16" s="2"/>
    </row>
    <row r="17" spans="1:9" ht="105.75" customHeight="1">
      <c r="A17" s="28" t="s">
        <v>5</v>
      </c>
      <c r="B17" s="28" t="s">
        <v>70</v>
      </c>
      <c r="C17" s="28" t="s">
        <v>71</v>
      </c>
      <c r="D17" s="29" t="s">
        <v>72</v>
      </c>
      <c r="E17" s="35" t="s">
        <v>73</v>
      </c>
      <c r="F17" s="35" t="s">
        <v>74</v>
      </c>
      <c r="G17" s="36" t="s">
        <v>75</v>
      </c>
      <c r="H17" s="36" t="s">
        <v>76</v>
      </c>
      <c r="I17" s="36" t="s">
        <v>77</v>
      </c>
    </row>
    <row r="18" spans="1:9" ht="30" customHeight="1">
      <c r="A18" s="5" t="s">
        <v>2</v>
      </c>
      <c r="B18" s="5"/>
      <c r="C18" s="5"/>
      <c r="D18" s="63" t="s">
        <v>11</v>
      </c>
      <c r="E18" s="63"/>
      <c r="F18" s="37" t="s">
        <v>78</v>
      </c>
      <c r="G18" s="38">
        <f>G19</f>
        <v>52943113</v>
      </c>
      <c r="H18" s="38">
        <f>H19</f>
        <v>52943113</v>
      </c>
      <c r="I18" s="37" t="s">
        <v>78</v>
      </c>
    </row>
    <row r="19" spans="1:9" ht="26.25" customHeight="1">
      <c r="A19" s="5" t="s">
        <v>3</v>
      </c>
      <c r="B19" s="5"/>
      <c r="C19" s="5"/>
      <c r="D19" s="63" t="s">
        <v>11</v>
      </c>
      <c r="E19" s="63"/>
      <c r="F19" s="37" t="s">
        <v>78</v>
      </c>
      <c r="G19" s="38">
        <f>G20+G24+G29+G43+G46+G49+G55+G59+G62+G100+G109+G112+G116+G119+G128+G158</f>
        <v>52943113</v>
      </c>
      <c r="H19" s="38">
        <f>H20+H24+H29+H43+H46+H49+H55+H59+H62+H100+H109+H112+H116+H119+H128+H158</f>
        <v>52943113</v>
      </c>
      <c r="I19" s="37" t="s">
        <v>78</v>
      </c>
    </row>
    <row r="20" spans="1:9" ht="81.75" customHeight="1">
      <c r="A20" s="9" t="s">
        <v>21</v>
      </c>
      <c r="B20" s="9" t="s">
        <v>22</v>
      </c>
      <c r="C20" s="11" t="s">
        <v>23</v>
      </c>
      <c r="D20" s="31" t="s">
        <v>20</v>
      </c>
      <c r="E20" s="39"/>
      <c r="F20" s="37" t="s">
        <v>78</v>
      </c>
      <c r="G20" s="6">
        <f>SUM(G21:G23)</f>
        <v>1730000</v>
      </c>
      <c r="H20" s="6">
        <f>SUM(H21:H23)</f>
        <v>1730000</v>
      </c>
      <c r="I20" s="37" t="s">
        <v>78</v>
      </c>
    </row>
    <row r="21" spans="1:9" ht="28.5" customHeight="1">
      <c r="A21" s="5"/>
      <c r="B21" s="5"/>
      <c r="C21" s="5"/>
      <c r="D21" s="13" t="s">
        <v>0</v>
      </c>
      <c r="E21" s="13"/>
      <c r="F21" s="32">
        <v>2019</v>
      </c>
      <c r="G21" s="33">
        <f>700000-20000+250000-44510+100000</f>
        <v>985490</v>
      </c>
      <c r="H21" s="33">
        <f>700000-20000+250000-44510+100000</f>
        <v>985490</v>
      </c>
      <c r="I21" s="32">
        <v>100</v>
      </c>
    </row>
    <row r="22" spans="1:9" ht="40.5" customHeight="1">
      <c r="A22" s="5"/>
      <c r="B22" s="5"/>
      <c r="C22" s="5"/>
      <c r="D22" s="20" t="s">
        <v>148</v>
      </c>
      <c r="E22" s="13"/>
      <c r="F22" s="32">
        <v>2019</v>
      </c>
      <c r="G22" s="33">
        <f>44510+700000</f>
        <v>744510</v>
      </c>
      <c r="H22" s="33">
        <f>44510+700000</f>
        <v>744510</v>
      </c>
      <c r="I22" s="32">
        <v>100</v>
      </c>
    </row>
    <row r="23" spans="1:9" ht="28.5" customHeight="1">
      <c r="A23" s="5"/>
      <c r="B23" s="5"/>
      <c r="C23" s="5"/>
      <c r="D23" s="13"/>
      <c r="E23" s="13"/>
      <c r="F23" s="13"/>
      <c r="G23" s="33"/>
      <c r="H23" s="33"/>
      <c r="I23" s="33"/>
    </row>
    <row r="24" spans="1:9" ht="28.5" customHeight="1">
      <c r="A24" s="9" t="s">
        <v>24</v>
      </c>
      <c r="B24" s="9" t="s">
        <v>25</v>
      </c>
      <c r="C24" s="11" t="s">
        <v>26</v>
      </c>
      <c r="D24" s="31" t="s">
        <v>27</v>
      </c>
      <c r="E24" s="13"/>
      <c r="F24" s="13"/>
      <c r="G24" s="6">
        <f>SUM(G25:G28)</f>
        <v>2349000</v>
      </c>
      <c r="H24" s="6">
        <f>SUM(H25:H28)</f>
        <v>2349000</v>
      </c>
      <c r="I24" s="37" t="s">
        <v>78</v>
      </c>
    </row>
    <row r="25" spans="1:9" ht="28.5" customHeight="1">
      <c r="A25" s="5"/>
      <c r="B25" s="5"/>
      <c r="C25" s="5"/>
      <c r="D25" s="13" t="s">
        <v>0</v>
      </c>
      <c r="E25" s="13"/>
      <c r="F25" s="13"/>
      <c r="G25" s="33">
        <f>300000-110000</f>
        <v>190000</v>
      </c>
      <c r="H25" s="33">
        <f>300000-110000</f>
        <v>190000</v>
      </c>
      <c r="I25" s="33"/>
    </row>
    <row r="26" spans="1:9" ht="28.5" customHeight="1">
      <c r="A26" s="5"/>
      <c r="B26" s="5"/>
      <c r="C26" s="5"/>
      <c r="D26" s="13"/>
      <c r="E26" s="13" t="s">
        <v>28</v>
      </c>
      <c r="F26" s="32">
        <v>2019</v>
      </c>
      <c r="G26" s="33">
        <f>359000</f>
        <v>359000</v>
      </c>
      <c r="H26" s="33">
        <f>359000</f>
        <v>359000</v>
      </c>
      <c r="I26" s="32">
        <v>100</v>
      </c>
    </row>
    <row r="27" spans="1:9" ht="42" customHeight="1">
      <c r="A27" s="5"/>
      <c r="B27" s="5"/>
      <c r="C27" s="5"/>
      <c r="D27" s="13"/>
      <c r="E27" s="13" t="s">
        <v>94</v>
      </c>
      <c r="F27" s="32">
        <v>2019</v>
      </c>
      <c r="G27" s="33">
        <f>600000</f>
        <v>600000</v>
      </c>
      <c r="H27" s="33">
        <f>600000</f>
        <v>600000</v>
      </c>
      <c r="I27" s="32">
        <v>100</v>
      </c>
    </row>
    <row r="28" spans="1:9" ht="28.5" customHeight="1">
      <c r="A28" s="5"/>
      <c r="B28" s="5"/>
      <c r="C28" s="5"/>
      <c r="D28" s="13"/>
      <c r="E28" s="13" t="s">
        <v>108</v>
      </c>
      <c r="F28" s="32">
        <v>2019</v>
      </c>
      <c r="G28" s="33">
        <f>1200000</f>
        <v>1200000</v>
      </c>
      <c r="H28" s="33">
        <f>1200000</f>
        <v>1200000</v>
      </c>
      <c r="I28" s="32">
        <v>100</v>
      </c>
    </row>
    <row r="29" spans="1:9" ht="96" customHeight="1">
      <c r="A29" s="9" t="s">
        <v>29</v>
      </c>
      <c r="B29" s="9" t="s">
        <v>4</v>
      </c>
      <c r="C29" s="11" t="s">
        <v>1</v>
      </c>
      <c r="D29" s="31" t="s">
        <v>30</v>
      </c>
      <c r="E29" s="31"/>
      <c r="F29" s="37" t="s">
        <v>78</v>
      </c>
      <c r="G29" s="6">
        <f>SUM(G30:G42)-G31-G32-G33</f>
        <v>9153495</v>
      </c>
      <c r="H29" s="6">
        <f>SUM(H30:H42)-H31-H32-H33</f>
        <v>9153495</v>
      </c>
      <c r="I29" s="37" t="s">
        <v>78</v>
      </c>
    </row>
    <row r="30" spans="1:9" ht="28.5" customHeight="1">
      <c r="A30" s="5"/>
      <c r="B30" s="5"/>
      <c r="C30" s="5"/>
      <c r="D30" s="13" t="s">
        <v>0</v>
      </c>
      <c r="E30" s="13"/>
      <c r="F30" s="32">
        <v>2019</v>
      </c>
      <c r="G30" s="33">
        <f>100000+31338+26562+26562+13281+13281+13281+158300+110200+304100+62970+52470+10500+70000+70000+72300+53900+30350+30600-34000+90000+7800+7800+7800+7800+37800</f>
        <v>1374995</v>
      </c>
      <c r="H30" s="33">
        <f>100000+31338+26562+26562+13281+13281+13281+158300+110200+304100+62970+52470+10500+70000+70000+72300+53900+30350+30600-34000+90000+7800+7800+7800+7800+37800</f>
        <v>1374995</v>
      </c>
      <c r="I30" s="32">
        <v>100</v>
      </c>
    </row>
    <row r="31" spans="1:9" ht="39.75" customHeight="1">
      <c r="A31" s="5"/>
      <c r="B31" s="5"/>
      <c r="C31" s="5"/>
      <c r="D31" s="13"/>
      <c r="E31" s="48" t="s">
        <v>43</v>
      </c>
      <c r="F31" s="18"/>
      <c r="G31" s="33">
        <f>537526-37526</f>
        <v>500000</v>
      </c>
      <c r="H31" s="33">
        <f>537526-37526</f>
        <v>500000</v>
      </c>
      <c r="I31" s="33"/>
    </row>
    <row r="32" spans="1:9" ht="39.75" customHeight="1">
      <c r="A32" s="5"/>
      <c r="B32" s="5"/>
      <c r="C32" s="5"/>
      <c r="D32" s="13"/>
      <c r="E32" s="43" t="s">
        <v>116</v>
      </c>
      <c r="F32" s="18"/>
      <c r="G32" s="33">
        <v>125940</v>
      </c>
      <c r="H32" s="33">
        <v>125940</v>
      </c>
      <c r="I32" s="33"/>
    </row>
    <row r="33" spans="1:9" ht="39.75" customHeight="1" hidden="1">
      <c r="A33" s="5"/>
      <c r="B33" s="5"/>
      <c r="C33" s="5"/>
      <c r="D33" s="13"/>
      <c r="E33" s="19" t="s">
        <v>48</v>
      </c>
      <c r="F33" s="19"/>
      <c r="G33" s="33"/>
      <c r="H33" s="33"/>
      <c r="I33" s="33"/>
    </row>
    <row r="34" spans="1:9" ht="41.25" customHeight="1">
      <c r="A34" s="5"/>
      <c r="B34" s="5"/>
      <c r="C34" s="5"/>
      <c r="D34" s="13"/>
      <c r="E34" s="4" t="s">
        <v>109</v>
      </c>
      <c r="F34" s="32">
        <v>2019</v>
      </c>
      <c r="G34" s="33">
        <f>930000-30600-61700</f>
        <v>837700</v>
      </c>
      <c r="H34" s="33">
        <f>930000-30600-61700</f>
        <v>837700</v>
      </c>
      <c r="I34" s="32">
        <v>100</v>
      </c>
    </row>
    <row r="35" spans="1:9" ht="41.25" customHeight="1">
      <c r="A35" s="5"/>
      <c r="B35" s="5"/>
      <c r="C35" s="5"/>
      <c r="D35" s="13"/>
      <c r="E35" s="17" t="s">
        <v>110</v>
      </c>
      <c r="F35" s="32">
        <v>2019</v>
      </c>
      <c r="G35" s="33">
        <f>4500000-152000-80000</f>
        <v>4268000</v>
      </c>
      <c r="H35" s="33">
        <f>4500000-152000-80000</f>
        <v>4268000</v>
      </c>
      <c r="I35" s="32">
        <v>100</v>
      </c>
    </row>
    <row r="36" spans="1:9" ht="41.25" customHeight="1">
      <c r="A36" s="5"/>
      <c r="B36" s="5"/>
      <c r="C36" s="5"/>
      <c r="D36" s="13"/>
      <c r="E36" s="17" t="s">
        <v>142</v>
      </c>
      <c r="F36" s="32">
        <v>2019</v>
      </c>
      <c r="G36" s="33">
        <f>1499000-30350</f>
        <v>1468650</v>
      </c>
      <c r="H36" s="33">
        <f>1499000-30350</f>
        <v>1468650</v>
      </c>
      <c r="I36" s="32">
        <v>100</v>
      </c>
    </row>
    <row r="37" spans="1:9" ht="41.25" customHeight="1">
      <c r="A37" s="5"/>
      <c r="B37" s="5"/>
      <c r="C37" s="5"/>
      <c r="D37" s="13"/>
      <c r="E37" s="17" t="s">
        <v>141</v>
      </c>
      <c r="F37" s="32">
        <v>2019</v>
      </c>
      <c r="G37" s="33">
        <f>34000+1150150</f>
        <v>1184150</v>
      </c>
      <c r="H37" s="33">
        <f>34000+1150150</f>
        <v>1184150</v>
      </c>
      <c r="I37" s="32">
        <v>100</v>
      </c>
    </row>
    <row r="38" spans="1:9" ht="41.25" customHeight="1">
      <c r="A38" s="5"/>
      <c r="B38" s="5"/>
      <c r="C38" s="5"/>
      <c r="D38" s="13"/>
      <c r="E38" s="17" t="s">
        <v>149</v>
      </c>
      <c r="F38" s="32">
        <v>2019</v>
      </c>
      <c r="G38" s="33">
        <f>20000</f>
        <v>20000</v>
      </c>
      <c r="H38" s="33">
        <f>20000</f>
        <v>20000</v>
      </c>
      <c r="I38" s="32">
        <v>100</v>
      </c>
    </row>
    <row r="39" spans="1:9" ht="41.25" customHeight="1" hidden="1">
      <c r="A39" s="5"/>
      <c r="B39" s="5"/>
      <c r="C39" s="5"/>
      <c r="D39" s="13"/>
      <c r="E39" s="17"/>
      <c r="F39" s="32">
        <v>2019</v>
      </c>
      <c r="G39" s="33"/>
      <c r="H39" s="33"/>
      <c r="I39" s="32">
        <v>100</v>
      </c>
    </row>
    <row r="40" spans="1:9" ht="41.25" customHeight="1" hidden="1">
      <c r="A40" s="5"/>
      <c r="B40" s="5"/>
      <c r="C40" s="5"/>
      <c r="D40" s="13"/>
      <c r="E40" s="17"/>
      <c r="F40" s="32">
        <v>2019</v>
      </c>
      <c r="G40" s="33"/>
      <c r="H40" s="33"/>
      <c r="I40" s="32">
        <v>100</v>
      </c>
    </row>
    <row r="41" spans="1:9" ht="28.5" customHeight="1" hidden="1">
      <c r="A41" s="5"/>
      <c r="B41" s="5"/>
      <c r="C41" s="5"/>
      <c r="D41" s="13"/>
      <c r="E41" s="17"/>
      <c r="F41" s="32">
        <v>2019</v>
      </c>
      <c r="G41" s="33"/>
      <c r="H41" s="33"/>
      <c r="I41" s="32">
        <v>100</v>
      </c>
    </row>
    <row r="42" spans="1:9" ht="28.5" customHeight="1" hidden="1">
      <c r="A42" s="5"/>
      <c r="B42" s="5"/>
      <c r="C42" s="5"/>
      <c r="D42" s="13"/>
      <c r="E42" s="13"/>
      <c r="F42" s="32">
        <v>2019</v>
      </c>
      <c r="G42" s="33"/>
      <c r="H42" s="33"/>
      <c r="I42" s="32">
        <v>100</v>
      </c>
    </row>
    <row r="43" spans="1:9" ht="61.5" customHeight="1" hidden="1">
      <c r="A43" s="9" t="s">
        <v>61</v>
      </c>
      <c r="B43" s="9">
        <v>1161</v>
      </c>
      <c r="C43" s="11" t="s">
        <v>62</v>
      </c>
      <c r="D43" s="31" t="s">
        <v>63</v>
      </c>
      <c r="E43" s="31"/>
      <c r="F43" s="31"/>
      <c r="G43" s="6">
        <f>G44</f>
        <v>20000</v>
      </c>
      <c r="H43" s="6">
        <f>H44</f>
        <v>20000</v>
      </c>
      <c r="I43" s="37" t="s">
        <v>78</v>
      </c>
    </row>
    <row r="44" spans="1:9" ht="28.5" customHeight="1" hidden="1">
      <c r="A44" s="14"/>
      <c r="B44" s="14"/>
      <c r="C44" s="15"/>
      <c r="D44" s="13" t="s">
        <v>0</v>
      </c>
      <c r="E44" s="13"/>
      <c r="F44" s="32">
        <v>2019</v>
      </c>
      <c r="G44" s="33">
        <f>20000</f>
        <v>20000</v>
      </c>
      <c r="H44" s="33">
        <f>20000</f>
        <v>20000</v>
      </c>
      <c r="I44" s="32">
        <v>100</v>
      </c>
    </row>
    <row r="45" spans="1:9" ht="28.5" customHeight="1" hidden="1">
      <c r="A45" s="14"/>
      <c r="B45" s="14"/>
      <c r="C45" s="15"/>
      <c r="D45" s="13"/>
      <c r="E45" s="13"/>
      <c r="F45" s="13"/>
      <c r="G45" s="33"/>
      <c r="H45" s="33"/>
      <c r="I45" s="33"/>
    </row>
    <row r="46" spans="1:9" ht="33.75" customHeight="1" hidden="1">
      <c r="A46" s="9" t="s">
        <v>64</v>
      </c>
      <c r="B46" s="9">
        <v>4030</v>
      </c>
      <c r="C46" s="11" t="s">
        <v>65</v>
      </c>
      <c r="D46" s="31" t="s">
        <v>66</v>
      </c>
      <c r="E46" s="31"/>
      <c r="F46" s="37" t="s">
        <v>78</v>
      </c>
      <c r="G46" s="6">
        <f>G47</f>
        <v>120000</v>
      </c>
      <c r="H46" s="6">
        <f>H47</f>
        <v>120000</v>
      </c>
      <c r="I46" s="37" t="s">
        <v>78</v>
      </c>
    </row>
    <row r="47" spans="1:9" ht="28.5" customHeight="1" hidden="1">
      <c r="A47" s="14"/>
      <c r="B47" s="14"/>
      <c r="C47" s="15"/>
      <c r="D47" s="13" t="s">
        <v>0</v>
      </c>
      <c r="E47" s="13"/>
      <c r="F47" s="32">
        <v>2019</v>
      </c>
      <c r="G47" s="33">
        <f>120000</f>
        <v>120000</v>
      </c>
      <c r="H47" s="33">
        <f>120000</f>
        <v>120000</v>
      </c>
      <c r="I47" s="32">
        <v>100</v>
      </c>
    </row>
    <row r="48" spans="1:9" ht="25.5" customHeight="1" hidden="1">
      <c r="A48" s="14"/>
      <c r="B48" s="14"/>
      <c r="C48" s="15"/>
      <c r="D48" s="16"/>
      <c r="E48" s="13"/>
      <c r="F48" s="13"/>
      <c r="G48" s="33"/>
      <c r="H48" s="33"/>
      <c r="I48" s="33"/>
    </row>
    <row r="49" spans="1:9" ht="61.5" customHeight="1">
      <c r="A49" s="9" t="s">
        <v>31</v>
      </c>
      <c r="B49" s="9" t="s">
        <v>32</v>
      </c>
      <c r="C49" s="11" t="s">
        <v>33</v>
      </c>
      <c r="D49" s="31" t="s">
        <v>34</v>
      </c>
      <c r="E49" s="31"/>
      <c r="F49" s="37" t="s">
        <v>78</v>
      </c>
      <c r="G49" s="6">
        <f>SUM(G50:G54)</f>
        <v>1671000</v>
      </c>
      <c r="H49" s="6">
        <f>SUM(H50:H54)</f>
        <v>1671000</v>
      </c>
      <c r="I49" s="37" t="s">
        <v>78</v>
      </c>
    </row>
    <row r="50" spans="1:9" ht="28.5" customHeight="1">
      <c r="A50" s="14"/>
      <c r="B50" s="14"/>
      <c r="C50" s="15"/>
      <c r="D50" s="13" t="s">
        <v>0</v>
      </c>
      <c r="E50" s="13"/>
      <c r="F50" s="32">
        <v>2019</v>
      </c>
      <c r="G50" s="33">
        <f>300000-100000+150000-47450</f>
        <v>302550</v>
      </c>
      <c r="H50" s="33">
        <f>300000-100000+150000-47450</f>
        <v>302550</v>
      </c>
      <c r="I50" s="32">
        <v>100</v>
      </c>
    </row>
    <row r="51" spans="1:9" ht="41.25" customHeight="1">
      <c r="A51" s="14"/>
      <c r="B51" s="14"/>
      <c r="C51" s="15"/>
      <c r="D51" s="16"/>
      <c r="E51" s="34" t="s">
        <v>111</v>
      </c>
      <c r="F51" s="32">
        <v>2019</v>
      </c>
      <c r="G51" s="33">
        <f>245330</f>
        <v>245330</v>
      </c>
      <c r="H51" s="33">
        <f>245330</f>
        <v>245330</v>
      </c>
      <c r="I51" s="32">
        <v>100</v>
      </c>
    </row>
    <row r="52" spans="1:9" ht="41.25" customHeight="1">
      <c r="A52" s="14"/>
      <c r="B52" s="14"/>
      <c r="C52" s="15"/>
      <c r="D52" s="16"/>
      <c r="E52" s="34" t="s">
        <v>112</v>
      </c>
      <c r="F52" s="32">
        <v>2019</v>
      </c>
      <c r="G52" s="33">
        <f>412120+711000</f>
        <v>1123120</v>
      </c>
      <c r="H52" s="33">
        <f>412120+711000</f>
        <v>1123120</v>
      </c>
      <c r="I52" s="32">
        <v>100</v>
      </c>
    </row>
    <row r="53" spans="1:9" ht="28.5" customHeight="1" hidden="1">
      <c r="A53" s="14"/>
      <c r="B53" s="14"/>
      <c r="C53" s="15"/>
      <c r="D53" s="16"/>
      <c r="E53" s="13"/>
      <c r="F53" s="32">
        <v>2019</v>
      </c>
      <c r="G53" s="33"/>
      <c r="H53" s="33"/>
      <c r="I53" s="32">
        <v>100</v>
      </c>
    </row>
    <row r="54" spans="1:9" ht="28.5" customHeight="1" hidden="1">
      <c r="A54" s="14"/>
      <c r="B54" s="14"/>
      <c r="C54" s="15"/>
      <c r="D54" s="16"/>
      <c r="E54" s="13"/>
      <c r="F54" s="32">
        <v>2019</v>
      </c>
      <c r="G54" s="33"/>
      <c r="H54" s="33"/>
      <c r="I54" s="32">
        <v>100</v>
      </c>
    </row>
    <row r="55" spans="1:9" ht="42.75" customHeight="1" hidden="1">
      <c r="A55" s="9" t="s">
        <v>67</v>
      </c>
      <c r="B55" s="9">
        <v>5041</v>
      </c>
      <c r="C55" s="11" t="s">
        <v>68</v>
      </c>
      <c r="D55" s="31" t="s">
        <v>69</v>
      </c>
      <c r="E55" s="13"/>
      <c r="F55" s="13"/>
      <c r="G55" s="6">
        <f>G56</f>
        <v>39200</v>
      </c>
      <c r="H55" s="6">
        <f>H56</f>
        <v>39200</v>
      </c>
      <c r="I55" s="32">
        <v>100</v>
      </c>
    </row>
    <row r="56" spans="1:9" ht="24" customHeight="1" hidden="1">
      <c r="A56" s="14"/>
      <c r="B56" s="14"/>
      <c r="C56" s="15"/>
      <c r="D56" s="13" t="s">
        <v>0</v>
      </c>
      <c r="E56" s="13"/>
      <c r="F56" s="32">
        <v>2019</v>
      </c>
      <c r="G56" s="33">
        <f>39200</f>
        <v>39200</v>
      </c>
      <c r="H56" s="33">
        <f>39200</f>
        <v>39200</v>
      </c>
      <c r="I56" s="32">
        <v>100</v>
      </c>
    </row>
    <row r="57" spans="1:9" ht="38.25" customHeight="1" hidden="1">
      <c r="A57" s="14"/>
      <c r="B57" s="14"/>
      <c r="C57" s="15"/>
      <c r="D57" s="16"/>
      <c r="E57" s="13"/>
      <c r="F57" s="13"/>
      <c r="G57" s="33"/>
      <c r="H57" s="33"/>
      <c r="I57" s="32">
        <v>100</v>
      </c>
    </row>
    <row r="58" spans="1:9" ht="28.5" customHeight="1" hidden="1">
      <c r="A58" s="14"/>
      <c r="B58" s="14"/>
      <c r="C58" s="15"/>
      <c r="D58" s="16"/>
      <c r="E58" s="13"/>
      <c r="F58" s="13"/>
      <c r="G58" s="33"/>
      <c r="H58" s="33"/>
      <c r="I58" s="32">
        <v>100</v>
      </c>
    </row>
    <row r="59" spans="1:9" ht="42.75" customHeight="1">
      <c r="A59" s="9" t="s">
        <v>40</v>
      </c>
      <c r="B59" s="9" t="s">
        <v>41</v>
      </c>
      <c r="C59" s="11" t="s">
        <v>14</v>
      </c>
      <c r="D59" s="31" t="s">
        <v>42</v>
      </c>
      <c r="E59" s="13"/>
      <c r="F59" s="37" t="s">
        <v>78</v>
      </c>
      <c r="G59" s="6">
        <f>SUM(G60:G61)</f>
        <v>700000</v>
      </c>
      <c r="H59" s="6">
        <f>SUM(H60:H61)</f>
        <v>700000</v>
      </c>
      <c r="I59" s="37" t="s">
        <v>78</v>
      </c>
    </row>
    <row r="60" spans="1:9" ht="38.25" customHeight="1" hidden="1">
      <c r="A60" s="14"/>
      <c r="B60" s="14"/>
      <c r="C60" s="15"/>
      <c r="D60" s="16"/>
      <c r="E60" s="30" t="s">
        <v>84</v>
      </c>
      <c r="F60" s="32">
        <v>2019</v>
      </c>
      <c r="G60" s="33"/>
      <c r="H60" s="33"/>
      <c r="I60" s="32">
        <v>100</v>
      </c>
    </row>
    <row r="61" spans="1:9" ht="41.25" customHeight="1">
      <c r="A61" s="14"/>
      <c r="B61" s="14"/>
      <c r="C61" s="15"/>
      <c r="D61" s="16"/>
      <c r="E61" s="13" t="s">
        <v>117</v>
      </c>
      <c r="F61" s="32">
        <v>2019</v>
      </c>
      <c r="G61" s="33">
        <f>179000+21000+500000</f>
        <v>700000</v>
      </c>
      <c r="H61" s="33">
        <f>179000+21000+500000</f>
        <v>700000</v>
      </c>
      <c r="I61" s="32">
        <v>100</v>
      </c>
    </row>
    <row r="62" spans="1:9" ht="28.5" customHeight="1">
      <c r="A62" s="9" t="s">
        <v>12</v>
      </c>
      <c r="B62" s="9" t="s">
        <v>13</v>
      </c>
      <c r="C62" s="11" t="s">
        <v>14</v>
      </c>
      <c r="D62" s="31" t="s">
        <v>15</v>
      </c>
      <c r="E62" s="31"/>
      <c r="F62" s="37" t="s">
        <v>78</v>
      </c>
      <c r="G62" s="6">
        <f>SUM(G63:G98)</f>
        <v>13009418</v>
      </c>
      <c r="H62" s="6">
        <f>SUM(H63:H98)</f>
        <v>13009418</v>
      </c>
      <c r="I62" s="37" t="s">
        <v>78</v>
      </c>
    </row>
    <row r="63" spans="1:10" ht="28.5" customHeight="1">
      <c r="A63" s="9"/>
      <c r="B63" s="9"/>
      <c r="C63" s="11"/>
      <c r="D63" s="13" t="s">
        <v>0</v>
      </c>
      <c r="E63" s="13"/>
      <c r="F63" s="32">
        <v>2019</v>
      </c>
      <c r="G63" s="33">
        <f>2000000-64000</f>
        <v>1936000</v>
      </c>
      <c r="H63" s="33">
        <f>2000000-64000</f>
        <v>1936000</v>
      </c>
      <c r="I63" s="32">
        <v>100</v>
      </c>
      <c r="J63" s="7"/>
    </row>
    <row r="64" spans="1:9" ht="37.5" customHeight="1" hidden="1">
      <c r="A64" s="9"/>
      <c r="B64" s="9"/>
      <c r="C64" s="11"/>
      <c r="D64" s="12"/>
      <c r="E64" s="20" t="s">
        <v>49</v>
      </c>
      <c r="F64" s="32">
        <v>2019</v>
      </c>
      <c r="G64" s="33"/>
      <c r="H64" s="33"/>
      <c r="I64" s="32">
        <v>100</v>
      </c>
    </row>
    <row r="65" spans="1:9" ht="37.5" customHeight="1">
      <c r="A65" s="9"/>
      <c r="B65" s="9"/>
      <c r="C65" s="11"/>
      <c r="D65" s="12"/>
      <c r="E65" s="17" t="s">
        <v>113</v>
      </c>
      <c r="F65" s="32">
        <v>2019</v>
      </c>
      <c r="G65" s="33">
        <f>273218</f>
        <v>273218</v>
      </c>
      <c r="H65" s="33">
        <f>273218</f>
        <v>273218</v>
      </c>
      <c r="I65" s="32">
        <v>100</v>
      </c>
    </row>
    <row r="66" spans="1:9" ht="37.5" customHeight="1">
      <c r="A66" s="9"/>
      <c r="B66" s="9"/>
      <c r="C66" s="11"/>
      <c r="D66" s="12"/>
      <c r="E66" s="20" t="s">
        <v>118</v>
      </c>
      <c r="F66" s="32">
        <v>2019</v>
      </c>
      <c r="G66" s="33">
        <v>871761</v>
      </c>
      <c r="H66" s="33">
        <v>871761</v>
      </c>
      <c r="I66" s="32">
        <v>100</v>
      </c>
    </row>
    <row r="67" spans="1:9" ht="37.5" customHeight="1">
      <c r="A67" s="9"/>
      <c r="B67" s="9"/>
      <c r="C67" s="11"/>
      <c r="D67" s="12"/>
      <c r="E67" s="49" t="s">
        <v>154</v>
      </c>
      <c r="F67" s="32">
        <v>2019</v>
      </c>
      <c r="G67" s="33">
        <v>1088439</v>
      </c>
      <c r="H67" s="33">
        <v>1088439</v>
      </c>
      <c r="I67" s="32">
        <v>100</v>
      </c>
    </row>
    <row r="68" spans="1:9" ht="37.5" customHeight="1">
      <c r="A68" s="9"/>
      <c r="B68" s="9"/>
      <c r="C68" s="11"/>
      <c r="D68" s="12"/>
      <c r="E68" s="50" t="s">
        <v>155</v>
      </c>
      <c r="F68" s="32">
        <v>2019</v>
      </c>
      <c r="G68" s="51">
        <v>500000</v>
      </c>
      <c r="H68" s="51">
        <v>500000</v>
      </c>
      <c r="I68" s="32">
        <v>100</v>
      </c>
    </row>
    <row r="69" spans="1:9" ht="37.5" customHeight="1" hidden="1">
      <c r="A69" s="9"/>
      <c r="B69" s="9"/>
      <c r="C69" s="11"/>
      <c r="D69" s="12"/>
      <c r="E69" s="20" t="s">
        <v>79</v>
      </c>
      <c r="F69" s="32"/>
      <c r="G69" s="33">
        <v>0</v>
      </c>
      <c r="H69" s="33">
        <v>0</v>
      </c>
      <c r="I69" s="32"/>
    </row>
    <row r="70" spans="1:9" ht="37.5" customHeight="1" hidden="1">
      <c r="A70" s="9"/>
      <c r="B70" s="9"/>
      <c r="C70" s="11"/>
      <c r="D70" s="12"/>
      <c r="E70" s="20"/>
      <c r="F70" s="32"/>
      <c r="G70" s="33"/>
      <c r="H70" s="33"/>
      <c r="I70" s="32"/>
    </row>
    <row r="71" spans="1:9" ht="37.5" customHeight="1" hidden="1">
      <c r="A71" s="9"/>
      <c r="B71" s="9"/>
      <c r="C71" s="11"/>
      <c r="D71" s="12"/>
      <c r="E71" s="20"/>
      <c r="F71" s="32"/>
      <c r="G71" s="33"/>
      <c r="H71" s="33"/>
      <c r="I71" s="32"/>
    </row>
    <row r="72" spans="1:9" ht="37.5" customHeight="1" hidden="1">
      <c r="A72" s="9"/>
      <c r="B72" s="9"/>
      <c r="C72" s="11"/>
      <c r="D72" s="12"/>
      <c r="E72" s="20"/>
      <c r="F72" s="32"/>
      <c r="G72" s="33"/>
      <c r="H72" s="33"/>
      <c r="I72" s="32"/>
    </row>
    <row r="73" spans="1:9" ht="37.5" customHeight="1" hidden="1">
      <c r="A73" s="9"/>
      <c r="B73" s="9"/>
      <c r="C73" s="11"/>
      <c r="D73" s="12"/>
      <c r="E73" s="20"/>
      <c r="F73" s="32"/>
      <c r="G73" s="33"/>
      <c r="H73" s="33"/>
      <c r="I73" s="32"/>
    </row>
    <row r="74" spans="1:9" ht="37.5" customHeight="1" hidden="1">
      <c r="A74" s="9"/>
      <c r="B74" s="9"/>
      <c r="C74" s="11"/>
      <c r="D74" s="12"/>
      <c r="E74" s="20"/>
      <c r="F74" s="32"/>
      <c r="G74" s="33"/>
      <c r="H74" s="33"/>
      <c r="I74" s="32"/>
    </row>
    <row r="75" spans="1:9" ht="37.5" customHeight="1" hidden="1">
      <c r="A75" s="9"/>
      <c r="B75" s="9"/>
      <c r="C75" s="11"/>
      <c r="D75" s="12"/>
      <c r="E75" s="20"/>
      <c r="F75" s="32"/>
      <c r="G75" s="33"/>
      <c r="H75" s="33"/>
      <c r="I75" s="32"/>
    </row>
    <row r="76" spans="1:9" ht="37.5" customHeight="1" hidden="1">
      <c r="A76" s="9"/>
      <c r="B76" s="9"/>
      <c r="C76" s="11"/>
      <c r="D76" s="12"/>
      <c r="E76" s="20"/>
      <c r="F76" s="32"/>
      <c r="G76" s="33"/>
      <c r="H76" s="33"/>
      <c r="I76" s="32"/>
    </row>
    <row r="77" spans="1:9" ht="53.25" customHeight="1">
      <c r="A77" s="9"/>
      <c r="B77" s="9"/>
      <c r="C77" s="11"/>
      <c r="D77" s="12"/>
      <c r="E77" s="20" t="s">
        <v>87</v>
      </c>
      <c r="F77" s="32">
        <v>2019</v>
      </c>
      <c r="G77" s="33">
        <v>299302</v>
      </c>
      <c r="H77" s="33">
        <v>299302</v>
      </c>
      <c r="I77" s="32">
        <v>100</v>
      </c>
    </row>
    <row r="78" spans="1:9" ht="37.5" customHeight="1">
      <c r="A78" s="9"/>
      <c r="B78" s="9"/>
      <c r="C78" s="11"/>
      <c r="D78" s="12"/>
      <c r="E78" s="20" t="s">
        <v>95</v>
      </c>
      <c r="F78" s="32">
        <v>2019</v>
      </c>
      <c r="G78" s="33">
        <v>175986</v>
      </c>
      <c r="H78" s="33">
        <v>175986</v>
      </c>
      <c r="I78" s="32">
        <v>100</v>
      </c>
    </row>
    <row r="79" spans="1:9" ht="37.5" customHeight="1">
      <c r="A79" s="9"/>
      <c r="B79" s="9"/>
      <c r="C79" s="11"/>
      <c r="D79" s="12"/>
      <c r="E79" s="44" t="s">
        <v>96</v>
      </c>
      <c r="F79" s="32">
        <v>2019</v>
      </c>
      <c r="G79" s="45">
        <v>227312</v>
      </c>
      <c r="H79" s="45">
        <v>227312</v>
      </c>
      <c r="I79" s="32">
        <v>100</v>
      </c>
    </row>
    <row r="80" spans="1:9" ht="37.5" customHeight="1">
      <c r="A80" s="9"/>
      <c r="B80" s="9"/>
      <c r="C80" s="11"/>
      <c r="D80" s="12"/>
      <c r="E80" s="44" t="s">
        <v>97</v>
      </c>
      <c r="F80" s="32">
        <v>2019</v>
      </c>
      <c r="G80" s="45">
        <v>699046</v>
      </c>
      <c r="H80" s="45">
        <v>699046</v>
      </c>
      <c r="I80" s="32">
        <v>100</v>
      </c>
    </row>
    <row r="81" spans="1:9" ht="37.5" customHeight="1">
      <c r="A81" s="9"/>
      <c r="B81" s="9"/>
      <c r="C81" s="11"/>
      <c r="D81" s="12"/>
      <c r="E81" s="44" t="s">
        <v>90</v>
      </c>
      <c r="F81" s="32">
        <v>2019</v>
      </c>
      <c r="G81" s="46">
        <v>182329</v>
      </c>
      <c r="H81" s="46">
        <v>182329</v>
      </c>
      <c r="I81" s="32">
        <v>100</v>
      </c>
    </row>
    <row r="82" spans="1:9" ht="37.5" customHeight="1">
      <c r="A82" s="9"/>
      <c r="B82" s="9"/>
      <c r="C82" s="11"/>
      <c r="D82" s="12"/>
      <c r="E82" s="44" t="s">
        <v>91</v>
      </c>
      <c r="F82" s="32">
        <v>2019</v>
      </c>
      <c r="G82" s="46">
        <v>387045</v>
      </c>
      <c r="H82" s="46">
        <v>387045</v>
      </c>
      <c r="I82" s="32">
        <v>100</v>
      </c>
    </row>
    <row r="83" spans="1:9" ht="37.5" customHeight="1">
      <c r="A83" s="9"/>
      <c r="B83" s="9"/>
      <c r="C83" s="11"/>
      <c r="D83" s="12"/>
      <c r="E83" s="44" t="s">
        <v>92</v>
      </c>
      <c r="F83" s="32">
        <v>2019</v>
      </c>
      <c r="G83" s="46">
        <v>75534</v>
      </c>
      <c r="H83" s="46">
        <v>75534</v>
      </c>
      <c r="I83" s="32">
        <v>100</v>
      </c>
    </row>
    <row r="84" spans="1:9" ht="37.5" customHeight="1">
      <c r="A84" s="9"/>
      <c r="B84" s="9"/>
      <c r="C84" s="11"/>
      <c r="D84" s="12"/>
      <c r="E84" s="44" t="s">
        <v>98</v>
      </c>
      <c r="F84" s="32">
        <v>2019</v>
      </c>
      <c r="G84" s="46">
        <v>299155</v>
      </c>
      <c r="H84" s="46">
        <v>299155</v>
      </c>
      <c r="I84" s="32">
        <v>100</v>
      </c>
    </row>
    <row r="85" spans="1:9" ht="37.5" customHeight="1">
      <c r="A85" s="9"/>
      <c r="B85" s="9"/>
      <c r="C85" s="11"/>
      <c r="D85" s="12"/>
      <c r="E85" s="44" t="s">
        <v>99</v>
      </c>
      <c r="F85" s="32">
        <v>2019</v>
      </c>
      <c r="G85" s="46">
        <v>137210</v>
      </c>
      <c r="H85" s="46">
        <v>137210</v>
      </c>
      <c r="I85" s="32">
        <v>100</v>
      </c>
    </row>
    <row r="86" spans="1:9" ht="37.5" customHeight="1">
      <c r="A86" s="9"/>
      <c r="B86" s="9"/>
      <c r="C86" s="11"/>
      <c r="D86" s="12"/>
      <c r="E86" s="44" t="s">
        <v>119</v>
      </c>
      <c r="F86" s="32">
        <v>2019</v>
      </c>
      <c r="G86" s="46">
        <v>829518</v>
      </c>
      <c r="H86" s="46">
        <v>829518</v>
      </c>
      <c r="I86" s="32">
        <v>100</v>
      </c>
    </row>
    <row r="87" spans="1:9" ht="37.5" customHeight="1">
      <c r="A87" s="9"/>
      <c r="B87" s="9"/>
      <c r="C87" s="11"/>
      <c r="D87" s="12"/>
      <c r="E87" s="44" t="s">
        <v>100</v>
      </c>
      <c r="F87" s="32">
        <v>2019</v>
      </c>
      <c r="G87" s="46">
        <v>296454</v>
      </c>
      <c r="H87" s="46">
        <v>296454</v>
      </c>
      <c r="I87" s="32">
        <v>100</v>
      </c>
    </row>
    <row r="88" spans="1:9" ht="37.5" customHeight="1">
      <c r="A88" s="9"/>
      <c r="B88" s="9"/>
      <c r="C88" s="11"/>
      <c r="D88" s="12"/>
      <c r="E88" s="44" t="s">
        <v>101</v>
      </c>
      <c r="F88" s="32">
        <v>2019</v>
      </c>
      <c r="G88" s="46">
        <v>200524</v>
      </c>
      <c r="H88" s="46">
        <v>200524</v>
      </c>
      <c r="I88" s="32">
        <v>100</v>
      </c>
    </row>
    <row r="89" spans="1:9" ht="37.5" customHeight="1">
      <c r="A89" s="9"/>
      <c r="B89" s="9"/>
      <c r="C89" s="11"/>
      <c r="D89" s="12"/>
      <c r="E89" s="44" t="s">
        <v>93</v>
      </c>
      <c r="F89" s="32">
        <v>2019</v>
      </c>
      <c r="G89" s="46">
        <v>88903</v>
      </c>
      <c r="H89" s="46">
        <v>88903</v>
      </c>
      <c r="I89" s="32">
        <v>100</v>
      </c>
    </row>
    <row r="90" spans="1:9" ht="37.5" customHeight="1">
      <c r="A90" s="9"/>
      <c r="B90" s="9"/>
      <c r="C90" s="11"/>
      <c r="D90" s="12"/>
      <c r="E90" s="44" t="s">
        <v>120</v>
      </c>
      <c r="F90" s="32">
        <v>2019</v>
      </c>
      <c r="G90" s="46">
        <v>98027</v>
      </c>
      <c r="H90" s="46">
        <v>98027</v>
      </c>
      <c r="I90" s="32">
        <v>100</v>
      </c>
    </row>
    <row r="91" spans="1:9" ht="37.5" customHeight="1">
      <c r="A91" s="9"/>
      <c r="B91" s="9"/>
      <c r="C91" s="11"/>
      <c r="D91" s="12"/>
      <c r="E91" s="44" t="s">
        <v>121</v>
      </c>
      <c r="F91" s="32">
        <v>2019</v>
      </c>
      <c r="G91" s="46">
        <v>265453</v>
      </c>
      <c r="H91" s="46">
        <v>265453</v>
      </c>
      <c r="I91" s="32">
        <v>100</v>
      </c>
    </row>
    <row r="92" spans="1:9" ht="37.5" customHeight="1">
      <c r="A92" s="9"/>
      <c r="B92" s="9"/>
      <c r="C92" s="11"/>
      <c r="D92" s="12"/>
      <c r="E92" s="44" t="s">
        <v>122</v>
      </c>
      <c r="F92" s="32">
        <v>2019</v>
      </c>
      <c r="G92" s="46">
        <v>331400</v>
      </c>
      <c r="H92" s="46">
        <v>331400</v>
      </c>
      <c r="I92" s="32">
        <v>100</v>
      </c>
    </row>
    <row r="93" spans="1:9" ht="37.5" customHeight="1">
      <c r="A93" s="9"/>
      <c r="B93" s="9"/>
      <c r="C93" s="11"/>
      <c r="D93" s="12"/>
      <c r="E93" s="44" t="s">
        <v>123</v>
      </c>
      <c r="F93" s="32">
        <v>2019</v>
      </c>
      <c r="G93" s="46">
        <v>76532</v>
      </c>
      <c r="H93" s="46">
        <v>76532</v>
      </c>
      <c r="I93" s="32">
        <v>100</v>
      </c>
    </row>
    <row r="94" spans="1:9" ht="37.5" customHeight="1">
      <c r="A94" s="9"/>
      <c r="B94" s="9"/>
      <c r="C94" s="11"/>
      <c r="D94" s="12"/>
      <c r="E94" s="44" t="s">
        <v>124</v>
      </c>
      <c r="F94" s="32">
        <v>2019</v>
      </c>
      <c r="G94" s="46">
        <v>266819</v>
      </c>
      <c r="H94" s="46">
        <v>266819</v>
      </c>
      <c r="I94" s="32">
        <v>100</v>
      </c>
    </row>
    <row r="95" spans="1:9" ht="37.5" customHeight="1">
      <c r="A95" s="9"/>
      <c r="B95" s="9"/>
      <c r="C95" s="11"/>
      <c r="D95" s="12"/>
      <c r="E95" s="52" t="s">
        <v>156</v>
      </c>
      <c r="F95" s="32">
        <v>2019</v>
      </c>
      <c r="G95" s="53">
        <v>280457</v>
      </c>
      <c r="H95" s="53">
        <v>280457</v>
      </c>
      <c r="I95" s="32">
        <v>100</v>
      </c>
    </row>
    <row r="96" spans="1:9" ht="43.5" customHeight="1">
      <c r="A96" s="9"/>
      <c r="B96" s="9"/>
      <c r="C96" s="11"/>
      <c r="D96" s="12"/>
      <c r="E96" s="52" t="s">
        <v>157</v>
      </c>
      <c r="F96" s="32">
        <v>2019</v>
      </c>
      <c r="G96" s="53">
        <v>220190</v>
      </c>
      <c r="H96" s="53">
        <v>220190</v>
      </c>
      <c r="I96" s="32">
        <v>100</v>
      </c>
    </row>
    <row r="97" spans="1:9" ht="47.25" customHeight="1">
      <c r="A97" s="9"/>
      <c r="B97" s="9"/>
      <c r="C97" s="11"/>
      <c r="D97" s="12"/>
      <c r="E97" s="52" t="s">
        <v>158</v>
      </c>
      <c r="F97" s="32">
        <v>2019</v>
      </c>
      <c r="G97" s="53">
        <v>255348</v>
      </c>
      <c r="H97" s="53">
        <v>255348</v>
      </c>
      <c r="I97" s="32">
        <v>100</v>
      </c>
    </row>
    <row r="98" spans="1:9" ht="28.5" customHeight="1">
      <c r="A98" s="9"/>
      <c r="B98" s="9"/>
      <c r="C98" s="11"/>
      <c r="D98" s="12"/>
      <c r="E98" s="20" t="s">
        <v>80</v>
      </c>
      <c r="F98" s="32">
        <v>2019</v>
      </c>
      <c r="G98" s="33">
        <f>147456+2500000</f>
        <v>2647456</v>
      </c>
      <c r="H98" s="33">
        <f>147456+2500000</f>
        <v>2647456</v>
      </c>
      <c r="I98" s="32">
        <v>100</v>
      </c>
    </row>
    <row r="99" spans="1:9" ht="28.5" customHeight="1" hidden="1">
      <c r="A99" s="9"/>
      <c r="B99" s="9"/>
      <c r="C99" s="11"/>
      <c r="D99" s="12"/>
      <c r="E99" s="13"/>
      <c r="F99" s="13"/>
      <c r="G99" s="33"/>
      <c r="H99" s="33"/>
      <c r="I99" s="33"/>
    </row>
    <row r="100" spans="1:9" ht="28.5" customHeight="1" hidden="1">
      <c r="A100" s="9" t="s">
        <v>38</v>
      </c>
      <c r="B100" s="9" t="s">
        <v>39</v>
      </c>
      <c r="C100" s="11" t="s">
        <v>44</v>
      </c>
      <c r="D100" s="31" t="s">
        <v>45</v>
      </c>
      <c r="E100" s="13"/>
      <c r="F100" s="37" t="s">
        <v>78</v>
      </c>
      <c r="G100" s="6">
        <f>SUM(G101:G107)</f>
        <v>2080000</v>
      </c>
      <c r="H100" s="6">
        <f>SUM(H101:H107)</f>
        <v>2080000</v>
      </c>
      <c r="I100" s="37" t="s">
        <v>78</v>
      </c>
    </row>
    <row r="101" spans="1:9" ht="28.5" customHeight="1" hidden="1">
      <c r="A101" s="9"/>
      <c r="B101" s="9"/>
      <c r="C101" s="11"/>
      <c r="D101" s="13" t="s">
        <v>0</v>
      </c>
      <c r="E101" s="13"/>
      <c r="F101" s="32"/>
      <c r="G101" s="33"/>
      <c r="H101" s="33"/>
      <c r="I101" s="32"/>
    </row>
    <row r="102" spans="1:9" ht="42.75" customHeight="1" hidden="1">
      <c r="A102" s="9"/>
      <c r="B102" s="9"/>
      <c r="C102" s="11"/>
      <c r="D102" s="13"/>
      <c r="E102" s="8" t="s">
        <v>88</v>
      </c>
      <c r="F102" s="32">
        <v>2019</v>
      </c>
      <c r="G102" s="33">
        <f>300000</f>
        <v>300000</v>
      </c>
      <c r="H102" s="33">
        <f>300000</f>
        <v>300000</v>
      </c>
      <c r="I102" s="32">
        <v>100</v>
      </c>
    </row>
    <row r="103" spans="1:9" ht="44.25" customHeight="1" hidden="1">
      <c r="A103" s="9"/>
      <c r="B103" s="9"/>
      <c r="C103" s="11"/>
      <c r="D103" s="13"/>
      <c r="E103" s="8" t="s">
        <v>89</v>
      </c>
      <c r="F103" s="32">
        <v>2019</v>
      </c>
      <c r="G103" s="33">
        <f>300000</f>
        <v>300000</v>
      </c>
      <c r="H103" s="33">
        <f>300000</f>
        <v>300000</v>
      </c>
      <c r="I103" s="32">
        <v>100</v>
      </c>
    </row>
    <row r="104" spans="1:9" ht="28.5" customHeight="1" hidden="1">
      <c r="A104" s="9"/>
      <c r="B104" s="9"/>
      <c r="C104" s="11"/>
      <c r="D104" s="12"/>
      <c r="E104" s="8" t="s">
        <v>114</v>
      </c>
      <c r="F104" s="32">
        <v>2019</v>
      </c>
      <c r="G104" s="33">
        <f>1480000-1480000</f>
        <v>0</v>
      </c>
      <c r="H104" s="33">
        <f>1480000-1480000</f>
        <v>0</v>
      </c>
      <c r="I104" s="32"/>
    </row>
    <row r="105" spans="1:9" ht="42.75" customHeight="1" hidden="1">
      <c r="A105" s="9"/>
      <c r="B105" s="9"/>
      <c r="C105" s="11"/>
      <c r="D105" s="12"/>
      <c r="E105" s="8" t="s">
        <v>143</v>
      </c>
      <c r="F105" s="32">
        <v>2019</v>
      </c>
      <c r="G105" s="33">
        <f>1480000</f>
        <v>1480000</v>
      </c>
      <c r="H105" s="33">
        <f>1480000</f>
        <v>1480000</v>
      </c>
      <c r="I105" s="32">
        <v>100</v>
      </c>
    </row>
    <row r="106" spans="1:9" ht="28.5" customHeight="1" hidden="1">
      <c r="A106" s="9"/>
      <c r="B106" s="9"/>
      <c r="C106" s="11"/>
      <c r="D106" s="12"/>
      <c r="E106" s="8"/>
      <c r="F106" s="8"/>
      <c r="G106" s="33" t="s">
        <v>144</v>
      </c>
      <c r="H106" s="33"/>
      <c r="I106" s="33"/>
    </row>
    <row r="107" spans="1:9" ht="28.5" customHeight="1" hidden="1">
      <c r="A107" s="9"/>
      <c r="B107" s="9"/>
      <c r="C107" s="11"/>
      <c r="D107" s="12"/>
      <c r="E107" s="8"/>
      <c r="F107" s="8"/>
      <c r="G107" s="33"/>
      <c r="H107" s="33"/>
      <c r="I107" s="33"/>
    </row>
    <row r="108" spans="1:9" ht="28.5" customHeight="1" hidden="1">
      <c r="A108" s="9"/>
      <c r="B108" s="9"/>
      <c r="C108" s="11"/>
      <c r="D108" s="12"/>
      <c r="E108" s="8"/>
      <c r="F108" s="8"/>
      <c r="G108" s="33"/>
      <c r="H108" s="33"/>
      <c r="I108" s="33"/>
    </row>
    <row r="109" spans="1:9" ht="41.25" customHeight="1" hidden="1">
      <c r="A109" s="9" t="s">
        <v>50</v>
      </c>
      <c r="B109" s="9" t="s">
        <v>51</v>
      </c>
      <c r="C109" s="11" t="s">
        <v>44</v>
      </c>
      <c r="D109" s="31" t="s">
        <v>52</v>
      </c>
      <c r="E109" s="8"/>
      <c r="F109" s="37" t="s">
        <v>78</v>
      </c>
      <c r="G109" s="6">
        <f>G110</f>
        <v>1694000</v>
      </c>
      <c r="H109" s="6">
        <f>H110</f>
        <v>1694000</v>
      </c>
      <c r="I109" s="37" t="s">
        <v>78</v>
      </c>
    </row>
    <row r="110" spans="1:9" ht="39.75" customHeight="1" hidden="1">
      <c r="A110" s="9"/>
      <c r="B110" s="9"/>
      <c r="C110" s="11"/>
      <c r="D110" s="12"/>
      <c r="E110" s="17" t="s">
        <v>56</v>
      </c>
      <c r="F110" s="32">
        <v>2019</v>
      </c>
      <c r="G110" s="33">
        <f>300000+1130000+64000+200000</f>
        <v>1694000</v>
      </c>
      <c r="H110" s="33">
        <f>300000+1130000+64000+200000</f>
        <v>1694000</v>
      </c>
      <c r="I110" s="32">
        <v>100</v>
      </c>
    </row>
    <row r="111" spans="1:9" ht="28.5" customHeight="1" hidden="1">
      <c r="A111" s="9"/>
      <c r="B111" s="9"/>
      <c r="C111" s="11"/>
      <c r="D111" s="12"/>
      <c r="E111" s="8"/>
      <c r="F111" s="8"/>
      <c r="G111" s="33"/>
      <c r="H111" s="33"/>
      <c r="I111" s="33"/>
    </row>
    <row r="112" spans="1:9" ht="63.75" customHeight="1" hidden="1">
      <c r="A112" s="9" t="s">
        <v>53</v>
      </c>
      <c r="B112" s="9" t="s">
        <v>54</v>
      </c>
      <c r="C112" s="11" t="s">
        <v>7</v>
      </c>
      <c r="D112" s="31" t="s">
        <v>55</v>
      </c>
      <c r="E112" s="8"/>
      <c r="F112" s="8"/>
      <c r="G112" s="6">
        <f>SUM(G113:G114)</f>
        <v>2351000</v>
      </c>
      <c r="H112" s="6">
        <f>SUM(H113:H114)</f>
        <v>2351000</v>
      </c>
      <c r="I112" s="6"/>
    </row>
    <row r="113" spans="1:9" ht="61.5" customHeight="1" hidden="1">
      <c r="A113" s="9"/>
      <c r="B113" s="9"/>
      <c r="C113" s="11"/>
      <c r="D113" s="12"/>
      <c r="E113" s="47" t="s">
        <v>57</v>
      </c>
      <c r="F113" s="32">
        <v>2019</v>
      </c>
      <c r="G113" s="33">
        <v>1251000</v>
      </c>
      <c r="H113" s="33">
        <v>1251000</v>
      </c>
      <c r="I113" s="32">
        <v>100</v>
      </c>
    </row>
    <row r="114" spans="1:9" ht="44.25" customHeight="1" hidden="1">
      <c r="A114" s="9"/>
      <c r="B114" s="9"/>
      <c r="C114" s="11"/>
      <c r="D114" s="12"/>
      <c r="E114" s="47" t="s">
        <v>125</v>
      </c>
      <c r="F114" s="32">
        <v>2019</v>
      </c>
      <c r="G114" s="33">
        <v>1100000</v>
      </c>
      <c r="H114" s="33">
        <v>1100000</v>
      </c>
      <c r="I114" s="32">
        <v>100</v>
      </c>
    </row>
    <row r="115" spans="1:9" ht="28.5" customHeight="1" hidden="1">
      <c r="A115" s="9"/>
      <c r="B115" s="9"/>
      <c r="C115" s="11"/>
      <c r="D115" s="12"/>
      <c r="E115" s="8"/>
      <c r="F115" s="8"/>
      <c r="G115" s="33"/>
      <c r="H115" s="33"/>
      <c r="I115" s="33"/>
    </row>
    <row r="116" spans="1:9" ht="61.5" customHeight="1">
      <c r="A116" s="9" t="s">
        <v>153</v>
      </c>
      <c r="B116" s="9" t="s">
        <v>150</v>
      </c>
      <c r="C116" s="11" t="s">
        <v>7</v>
      </c>
      <c r="D116" s="31" t="s">
        <v>151</v>
      </c>
      <c r="E116" s="8"/>
      <c r="F116" s="8"/>
      <c r="G116" s="6">
        <f>G117</f>
        <v>100000</v>
      </c>
      <c r="H116" s="6">
        <f>H117</f>
        <v>100000</v>
      </c>
      <c r="I116" s="33"/>
    </row>
    <row r="117" spans="1:9" ht="42.75" customHeight="1">
      <c r="A117" s="9"/>
      <c r="B117" s="9"/>
      <c r="C117" s="11"/>
      <c r="D117" s="12"/>
      <c r="E117" s="8" t="s">
        <v>152</v>
      </c>
      <c r="F117" s="32">
        <v>2019</v>
      </c>
      <c r="G117" s="33">
        <f>100000</f>
        <v>100000</v>
      </c>
      <c r="H117" s="33">
        <f>100000</f>
        <v>100000</v>
      </c>
      <c r="I117" s="32">
        <v>100</v>
      </c>
    </row>
    <row r="118" spans="1:9" ht="28.5" customHeight="1" hidden="1">
      <c r="A118" s="9"/>
      <c r="B118" s="9"/>
      <c r="C118" s="11"/>
      <c r="D118" s="12"/>
      <c r="E118" s="8"/>
      <c r="F118" s="8"/>
      <c r="G118" s="33"/>
      <c r="H118" s="33"/>
      <c r="I118" s="33"/>
    </row>
    <row r="119" spans="1:9" ht="38.25" customHeight="1" hidden="1">
      <c r="A119" s="9" t="s">
        <v>58</v>
      </c>
      <c r="B119" s="9" t="s">
        <v>59</v>
      </c>
      <c r="C119" s="11" t="s">
        <v>7</v>
      </c>
      <c r="D119" s="31" t="s">
        <v>60</v>
      </c>
      <c r="E119" s="13"/>
      <c r="F119" s="37" t="s">
        <v>78</v>
      </c>
      <c r="G119" s="6">
        <f>SUM(G121:G127)+G120</f>
        <v>2100000</v>
      </c>
      <c r="H119" s="6">
        <f>SUM(H121:H127)+H120</f>
        <v>2100000</v>
      </c>
      <c r="I119" s="37" t="s">
        <v>78</v>
      </c>
    </row>
    <row r="120" spans="1:9" ht="38.25" customHeight="1" hidden="1">
      <c r="A120" s="9"/>
      <c r="B120" s="9"/>
      <c r="C120" s="11"/>
      <c r="D120" s="13" t="s">
        <v>0</v>
      </c>
      <c r="E120" s="13"/>
      <c r="F120" s="37"/>
      <c r="G120" s="33">
        <f>60000</f>
        <v>60000</v>
      </c>
      <c r="H120" s="33">
        <f>60000</f>
        <v>60000</v>
      </c>
      <c r="I120" s="37"/>
    </row>
    <row r="121" spans="1:9" ht="38.25" customHeight="1" hidden="1">
      <c r="A121" s="9"/>
      <c r="B121" s="9"/>
      <c r="C121" s="11"/>
      <c r="D121" s="31"/>
      <c r="E121" s="13" t="s">
        <v>81</v>
      </c>
      <c r="F121" s="32">
        <v>2019</v>
      </c>
      <c r="G121" s="33">
        <f>6000000-6000000</f>
        <v>0</v>
      </c>
      <c r="H121" s="33">
        <f>6000000-6000000</f>
        <v>0</v>
      </c>
      <c r="I121" s="32">
        <v>100</v>
      </c>
    </row>
    <row r="122" spans="1:9" ht="38.25" customHeight="1" hidden="1">
      <c r="A122" s="9"/>
      <c r="B122" s="9"/>
      <c r="C122" s="11"/>
      <c r="D122" s="31"/>
      <c r="E122" s="13" t="s">
        <v>85</v>
      </c>
      <c r="F122" s="32">
        <v>2019</v>
      </c>
      <c r="G122" s="33">
        <v>484914</v>
      </c>
      <c r="H122" s="33">
        <v>484914</v>
      </c>
      <c r="I122" s="32">
        <v>100</v>
      </c>
    </row>
    <row r="123" spans="1:9" ht="38.25" customHeight="1" hidden="1">
      <c r="A123" s="9"/>
      <c r="B123" s="9"/>
      <c r="C123" s="11"/>
      <c r="D123" s="31"/>
      <c r="E123" s="13" t="s">
        <v>86</v>
      </c>
      <c r="F123" s="32">
        <v>2019</v>
      </c>
      <c r="G123" s="33">
        <v>491750</v>
      </c>
      <c r="H123" s="33">
        <v>491750</v>
      </c>
      <c r="I123" s="32">
        <v>100</v>
      </c>
    </row>
    <row r="124" spans="1:9" ht="57" customHeight="1" hidden="1">
      <c r="A124" s="9"/>
      <c r="B124" s="9"/>
      <c r="C124" s="11"/>
      <c r="D124" s="31"/>
      <c r="E124" s="20" t="s">
        <v>102</v>
      </c>
      <c r="F124" s="32">
        <v>2019</v>
      </c>
      <c r="G124" s="33">
        <f>55000</f>
        <v>55000</v>
      </c>
      <c r="H124" s="33">
        <f>55000</f>
        <v>55000</v>
      </c>
      <c r="I124" s="32">
        <v>100</v>
      </c>
    </row>
    <row r="125" spans="1:9" ht="33.75" customHeight="1" hidden="1">
      <c r="A125" s="9"/>
      <c r="B125" s="9"/>
      <c r="C125" s="11"/>
      <c r="D125" s="31"/>
      <c r="E125" s="20" t="s">
        <v>115</v>
      </c>
      <c r="F125" s="32">
        <v>2019</v>
      </c>
      <c r="G125" s="33"/>
      <c r="H125" s="33"/>
      <c r="I125" s="32">
        <v>100</v>
      </c>
    </row>
    <row r="126" spans="1:9" ht="38.25" customHeight="1" hidden="1">
      <c r="A126" s="9"/>
      <c r="B126" s="9"/>
      <c r="C126" s="11"/>
      <c r="D126" s="13"/>
      <c r="E126" s="8" t="s">
        <v>82</v>
      </c>
      <c r="F126" s="32">
        <v>2019</v>
      </c>
      <c r="G126" s="33">
        <f>5100000-484914-491750-55000-3000000-60000</f>
        <v>1008336</v>
      </c>
      <c r="H126" s="33">
        <f>5100000-484914-491750-55000-3000000-60000</f>
        <v>1008336</v>
      </c>
      <c r="I126" s="32">
        <v>100</v>
      </c>
    </row>
    <row r="127" spans="1:9" ht="38.25" customHeight="1" hidden="1">
      <c r="A127" s="9"/>
      <c r="B127" s="9"/>
      <c r="C127" s="11"/>
      <c r="D127" s="13"/>
      <c r="E127" s="8" t="s">
        <v>83</v>
      </c>
      <c r="F127" s="32">
        <v>2019</v>
      </c>
      <c r="G127" s="33">
        <f>4800000-4800000</f>
        <v>0</v>
      </c>
      <c r="H127" s="33">
        <f>4800000-4800000</f>
        <v>0</v>
      </c>
      <c r="I127" s="32">
        <v>100</v>
      </c>
    </row>
    <row r="128" spans="1:9" ht="58.5" customHeight="1">
      <c r="A128" s="9" t="s">
        <v>35</v>
      </c>
      <c r="B128" s="9" t="s">
        <v>36</v>
      </c>
      <c r="C128" s="11" t="s">
        <v>16</v>
      </c>
      <c r="D128" s="31" t="s">
        <v>37</v>
      </c>
      <c r="E128" s="31"/>
      <c r="F128" s="37" t="s">
        <v>78</v>
      </c>
      <c r="G128" s="6">
        <f>SUM(G129:G157)</f>
        <v>13586000</v>
      </c>
      <c r="H128" s="6">
        <f>SUM(H129:H157)</f>
        <v>13586000</v>
      </c>
      <c r="I128" s="37" t="s">
        <v>78</v>
      </c>
    </row>
    <row r="129" spans="1:9" ht="41.25" customHeight="1">
      <c r="A129" s="9"/>
      <c r="B129" s="9"/>
      <c r="C129" s="11"/>
      <c r="D129" s="31"/>
      <c r="E129" s="20" t="s">
        <v>140</v>
      </c>
      <c r="F129" s="37"/>
      <c r="G129" s="33">
        <v>59200</v>
      </c>
      <c r="H129" s="33">
        <v>59200</v>
      </c>
      <c r="I129" s="37"/>
    </row>
    <row r="130" spans="1:9" ht="34.5" customHeight="1">
      <c r="A130" s="9"/>
      <c r="B130" s="9"/>
      <c r="C130" s="11"/>
      <c r="D130" s="12"/>
      <c r="E130" s="20" t="s">
        <v>126</v>
      </c>
      <c r="F130" s="32">
        <v>2019</v>
      </c>
      <c r="G130" s="33">
        <v>431454</v>
      </c>
      <c r="H130" s="33">
        <v>431454</v>
      </c>
      <c r="I130" s="32">
        <v>100</v>
      </c>
    </row>
    <row r="131" spans="1:9" ht="34.5" customHeight="1">
      <c r="A131" s="9"/>
      <c r="B131" s="9"/>
      <c r="C131" s="11"/>
      <c r="D131" s="12"/>
      <c r="E131" s="20" t="s">
        <v>127</v>
      </c>
      <c r="F131" s="32">
        <v>2019</v>
      </c>
      <c r="G131" s="33">
        <v>500000</v>
      </c>
      <c r="H131" s="33">
        <v>500000</v>
      </c>
      <c r="I131" s="32">
        <v>100</v>
      </c>
    </row>
    <row r="132" spans="1:9" ht="34.5" customHeight="1">
      <c r="A132" s="9"/>
      <c r="B132" s="9"/>
      <c r="C132" s="11"/>
      <c r="D132" s="12"/>
      <c r="E132" s="20" t="s">
        <v>128</v>
      </c>
      <c r="F132" s="32">
        <v>2019</v>
      </c>
      <c r="G132" s="33">
        <v>112962</v>
      </c>
      <c r="H132" s="33">
        <v>112962</v>
      </c>
      <c r="I132" s="32">
        <v>100</v>
      </c>
    </row>
    <row r="133" spans="1:9" ht="34.5" customHeight="1">
      <c r="A133" s="9"/>
      <c r="B133" s="9"/>
      <c r="C133" s="11"/>
      <c r="D133" s="12"/>
      <c r="E133" s="20" t="s">
        <v>129</v>
      </c>
      <c r="F133" s="32">
        <v>2019</v>
      </c>
      <c r="G133" s="33">
        <v>1430958</v>
      </c>
      <c r="H133" s="33">
        <v>1430958</v>
      </c>
      <c r="I133" s="32">
        <v>100</v>
      </c>
    </row>
    <row r="134" spans="1:9" ht="34.5" customHeight="1">
      <c r="A134" s="9"/>
      <c r="B134" s="9"/>
      <c r="C134" s="11"/>
      <c r="D134" s="12"/>
      <c r="E134" s="34" t="s">
        <v>130</v>
      </c>
      <c r="F134" s="32">
        <v>2019</v>
      </c>
      <c r="G134" s="33">
        <v>800000</v>
      </c>
      <c r="H134" s="33">
        <v>800000</v>
      </c>
      <c r="I134" s="32">
        <v>100</v>
      </c>
    </row>
    <row r="135" spans="1:9" ht="34.5" customHeight="1">
      <c r="A135" s="9"/>
      <c r="B135" s="9"/>
      <c r="C135" s="11"/>
      <c r="D135" s="12"/>
      <c r="E135" s="34" t="s">
        <v>131</v>
      </c>
      <c r="F135" s="32">
        <v>2019</v>
      </c>
      <c r="G135" s="33">
        <f>1500000-1500000</f>
        <v>0</v>
      </c>
      <c r="H135" s="33">
        <f>1500000-1500000</f>
        <v>0</v>
      </c>
      <c r="I135" s="32">
        <v>100</v>
      </c>
    </row>
    <row r="136" spans="1:9" ht="34.5" customHeight="1">
      <c r="A136" s="9"/>
      <c r="B136" s="9"/>
      <c r="C136" s="11"/>
      <c r="D136" s="12"/>
      <c r="E136" s="49" t="s">
        <v>159</v>
      </c>
      <c r="F136" s="32">
        <v>2019</v>
      </c>
      <c r="G136" s="51">
        <f>1500000</f>
        <v>1500000</v>
      </c>
      <c r="H136" s="51">
        <f>1500000</f>
        <v>1500000</v>
      </c>
      <c r="I136" s="32">
        <v>100</v>
      </c>
    </row>
    <row r="137" spans="1:9" ht="34.5" customHeight="1">
      <c r="A137" s="9"/>
      <c r="B137" s="9"/>
      <c r="C137" s="11"/>
      <c r="D137" s="12"/>
      <c r="E137" s="34" t="s">
        <v>132</v>
      </c>
      <c r="F137" s="32">
        <v>2019</v>
      </c>
      <c r="G137" s="33">
        <f>1500000-1130654</f>
        <v>369346</v>
      </c>
      <c r="H137" s="33">
        <f>1500000-1130654</f>
        <v>369346</v>
      </c>
      <c r="I137" s="32">
        <v>100</v>
      </c>
    </row>
    <row r="138" spans="1:9" ht="41.25" customHeight="1">
      <c r="A138" s="9"/>
      <c r="B138" s="9"/>
      <c r="C138" s="11"/>
      <c r="D138" s="12"/>
      <c r="E138" s="34" t="s">
        <v>133</v>
      </c>
      <c r="F138" s="32">
        <v>2019</v>
      </c>
      <c r="G138" s="33">
        <f>1300000-231099</f>
        <v>1068901</v>
      </c>
      <c r="H138" s="33">
        <f>1300000-231099</f>
        <v>1068901</v>
      </c>
      <c r="I138" s="32">
        <v>100</v>
      </c>
    </row>
    <row r="139" spans="1:9" ht="41.25" customHeight="1">
      <c r="A139" s="9"/>
      <c r="B139" s="9"/>
      <c r="C139" s="11"/>
      <c r="D139" s="12"/>
      <c r="E139" s="34" t="s">
        <v>146</v>
      </c>
      <c r="F139" s="32">
        <v>2019</v>
      </c>
      <c r="G139" s="33">
        <v>369206</v>
      </c>
      <c r="H139" s="33">
        <v>369206</v>
      </c>
      <c r="I139" s="32">
        <v>100</v>
      </c>
    </row>
    <row r="140" spans="1:9" ht="41.25" customHeight="1">
      <c r="A140" s="9"/>
      <c r="B140" s="9"/>
      <c r="C140" s="11"/>
      <c r="D140" s="12"/>
      <c r="E140" s="34" t="s">
        <v>134</v>
      </c>
      <c r="F140" s="32">
        <v>2019</v>
      </c>
      <c r="G140" s="33">
        <v>800000</v>
      </c>
      <c r="H140" s="33">
        <v>800000</v>
      </c>
      <c r="I140" s="32">
        <v>100</v>
      </c>
    </row>
    <row r="141" spans="1:9" ht="41.25" customHeight="1">
      <c r="A141" s="9"/>
      <c r="B141" s="9"/>
      <c r="C141" s="11"/>
      <c r="D141" s="12"/>
      <c r="E141" s="34" t="s">
        <v>135</v>
      </c>
      <c r="F141" s="32">
        <v>2019</v>
      </c>
      <c r="G141" s="33">
        <f>800000+40845</f>
        <v>840845</v>
      </c>
      <c r="H141" s="33">
        <f>800000+40845</f>
        <v>840845</v>
      </c>
      <c r="I141" s="32">
        <v>100</v>
      </c>
    </row>
    <row r="142" spans="1:9" ht="41.25" customHeight="1">
      <c r="A142" s="9"/>
      <c r="B142" s="9"/>
      <c r="C142" s="11"/>
      <c r="D142" s="12"/>
      <c r="E142" s="34" t="s">
        <v>136</v>
      </c>
      <c r="F142" s="32">
        <v>2019</v>
      </c>
      <c r="G142" s="33">
        <v>386000</v>
      </c>
      <c r="H142" s="33">
        <v>386000</v>
      </c>
      <c r="I142" s="32">
        <v>100</v>
      </c>
    </row>
    <row r="143" spans="1:9" ht="34.5" customHeight="1">
      <c r="A143" s="9"/>
      <c r="B143" s="9"/>
      <c r="C143" s="11"/>
      <c r="D143" s="12"/>
      <c r="E143" s="34" t="s">
        <v>137</v>
      </c>
      <c r="F143" s="32">
        <v>2019</v>
      </c>
      <c r="G143" s="33">
        <v>1121299</v>
      </c>
      <c r="H143" s="33">
        <v>1121299</v>
      </c>
      <c r="I143" s="32">
        <v>100</v>
      </c>
    </row>
    <row r="144" spans="1:9" ht="34.5" customHeight="1">
      <c r="A144" s="9"/>
      <c r="B144" s="9"/>
      <c r="C144" s="11"/>
      <c r="D144" s="12"/>
      <c r="E144" s="34" t="s">
        <v>138</v>
      </c>
      <c r="F144" s="32">
        <v>2019</v>
      </c>
      <c r="G144" s="33">
        <v>1324504</v>
      </c>
      <c r="H144" s="33">
        <v>1324504</v>
      </c>
      <c r="I144" s="32">
        <v>100</v>
      </c>
    </row>
    <row r="145" spans="1:9" ht="43.5" customHeight="1">
      <c r="A145" s="9"/>
      <c r="B145" s="9"/>
      <c r="C145" s="11"/>
      <c r="D145" s="12"/>
      <c r="E145" s="20" t="s">
        <v>145</v>
      </c>
      <c r="F145" s="32">
        <v>2019</v>
      </c>
      <c r="G145" s="33">
        <v>664647</v>
      </c>
      <c r="H145" s="33">
        <v>664647</v>
      </c>
      <c r="I145" s="32">
        <v>100</v>
      </c>
    </row>
    <row r="146" spans="1:9" ht="42" customHeight="1">
      <c r="A146" s="9"/>
      <c r="B146" s="9"/>
      <c r="C146" s="11"/>
      <c r="D146" s="12"/>
      <c r="E146" s="50" t="s">
        <v>160</v>
      </c>
      <c r="F146" s="32">
        <v>2019</v>
      </c>
      <c r="G146" s="33">
        <v>1413215</v>
      </c>
      <c r="H146" s="33">
        <v>1413215</v>
      </c>
      <c r="I146" s="32">
        <v>100</v>
      </c>
    </row>
    <row r="147" spans="1:9" ht="24.75" customHeight="1" hidden="1">
      <c r="A147" s="9"/>
      <c r="B147" s="9"/>
      <c r="C147" s="11"/>
      <c r="D147" s="12"/>
      <c r="E147" s="20"/>
      <c r="F147" s="32">
        <v>2019</v>
      </c>
      <c r="G147" s="33"/>
      <c r="H147" s="33"/>
      <c r="I147" s="32">
        <v>100</v>
      </c>
    </row>
    <row r="148" spans="1:9" ht="24.75" customHeight="1" hidden="1">
      <c r="A148" s="9"/>
      <c r="B148" s="9"/>
      <c r="C148" s="11"/>
      <c r="D148" s="12"/>
      <c r="E148" s="20"/>
      <c r="F148" s="32">
        <v>2019</v>
      </c>
      <c r="G148" s="33"/>
      <c r="H148" s="33"/>
      <c r="I148" s="32">
        <v>100</v>
      </c>
    </row>
    <row r="149" spans="1:9" ht="24.75" customHeight="1" hidden="1">
      <c r="A149" s="9"/>
      <c r="B149" s="9"/>
      <c r="C149" s="11"/>
      <c r="D149" s="12"/>
      <c r="E149" s="20"/>
      <c r="F149" s="32">
        <v>2019</v>
      </c>
      <c r="G149" s="33"/>
      <c r="H149" s="33"/>
      <c r="I149" s="32">
        <v>100</v>
      </c>
    </row>
    <row r="150" spans="1:9" ht="24.75" customHeight="1" hidden="1">
      <c r="A150" s="9"/>
      <c r="B150" s="9"/>
      <c r="C150" s="11"/>
      <c r="D150" s="12"/>
      <c r="E150" s="20"/>
      <c r="F150" s="32">
        <v>2019</v>
      </c>
      <c r="G150" s="33"/>
      <c r="H150" s="33"/>
      <c r="I150" s="32">
        <v>100</v>
      </c>
    </row>
    <row r="151" spans="1:9" ht="24.75" customHeight="1" hidden="1">
      <c r="A151" s="9"/>
      <c r="B151" s="9"/>
      <c r="C151" s="11"/>
      <c r="D151" s="12"/>
      <c r="E151" s="20"/>
      <c r="F151" s="32">
        <v>2019</v>
      </c>
      <c r="G151" s="33"/>
      <c r="H151" s="33"/>
      <c r="I151" s="32">
        <v>100</v>
      </c>
    </row>
    <row r="152" spans="1:9" ht="24.75" customHeight="1" hidden="1">
      <c r="A152" s="9"/>
      <c r="B152" s="9"/>
      <c r="C152" s="11"/>
      <c r="D152" s="12"/>
      <c r="E152" s="20"/>
      <c r="F152" s="32">
        <v>2019</v>
      </c>
      <c r="G152" s="33"/>
      <c r="H152" s="33"/>
      <c r="I152" s="32">
        <v>100</v>
      </c>
    </row>
    <row r="153" spans="1:9" ht="24.75" customHeight="1" hidden="1">
      <c r="A153" s="9"/>
      <c r="B153" s="9"/>
      <c r="C153" s="11"/>
      <c r="D153" s="12"/>
      <c r="E153" s="20"/>
      <c r="F153" s="32">
        <v>2019</v>
      </c>
      <c r="G153" s="33"/>
      <c r="H153" s="33"/>
      <c r="I153" s="32">
        <v>100</v>
      </c>
    </row>
    <row r="154" spans="1:9" ht="24.75" customHeight="1">
      <c r="A154" s="9"/>
      <c r="B154" s="9"/>
      <c r="C154" s="11"/>
      <c r="D154" s="12"/>
      <c r="E154" s="3" t="s">
        <v>139</v>
      </c>
      <c r="F154" s="32">
        <v>2019</v>
      </c>
      <c r="G154" s="33">
        <v>393463</v>
      </c>
      <c r="H154" s="33">
        <v>393463</v>
      </c>
      <c r="I154" s="32">
        <v>100</v>
      </c>
    </row>
    <row r="155" spans="1:9" ht="24.75" customHeight="1" hidden="1">
      <c r="A155" s="9"/>
      <c r="B155" s="9"/>
      <c r="C155" s="11"/>
      <c r="D155" s="12"/>
      <c r="E155" s="21"/>
      <c r="F155" s="32">
        <v>2019</v>
      </c>
      <c r="G155" s="33"/>
      <c r="H155" s="33"/>
      <c r="I155" s="32">
        <v>100</v>
      </c>
    </row>
    <row r="156" spans="1:9" ht="39" customHeight="1" hidden="1">
      <c r="A156" s="9"/>
      <c r="B156" s="9"/>
      <c r="C156" s="11"/>
      <c r="D156" s="12"/>
      <c r="E156" s="27"/>
      <c r="F156" s="32">
        <v>2019</v>
      </c>
      <c r="G156" s="33"/>
      <c r="H156" s="33"/>
      <c r="I156" s="32">
        <v>100</v>
      </c>
    </row>
    <row r="157" spans="1:9" ht="30" customHeight="1" hidden="1">
      <c r="A157" s="9"/>
      <c r="B157" s="9"/>
      <c r="C157" s="11"/>
      <c r="D157" s="12"/>
      <c r="E157" s="13"/>
      <c r="F157" s="32">
        <v>2019</v>
      </c>
      <c r="G157" s="33"/>
      <c r="H157" s="33"/>
      <c r="I157" s="32">
        <v>100</v>
      </c>
    </row>
    <row r="158" spans="1:9" ht="39" customHeight="1">
      <c r="A158" s="9" t="s">
        <v>17</v>
      </c>
      <c r="B158" s="9" t="s">
        <v>18</v>
      </c>
      <c r="C158" s="11" t="s">
        <v>7</v>
      </c>
      <c r="D158" s="31" t="s">
        <v>8</v>
      </c>
      <c r="E158" s="31"/>
      <c r="F158" s="37" t="s">
        <v>78</v>
      </c>
      <c r="G158" s="6">
        <f>G159</f>
        <v>2240000</v>
      </c>
      <c r="H158" s="6">
        <f>H159</f>
        <v>2240000</v>
      </c>
      <c r="I158" s="37" t="s">
        <v>78</v>
      </c>
    </row>
    <row r="159" spans="1:9" ht="34.5" customHeight="1">
      <c r="A159" s="5"/>
      <c r="B159" s="5"/>
      <c r="C159" s="5"/>
      <c r="D159" s="13"/>
      <c r="E159" s="3" t="s">
        <v>19</v>
      </c>
      <c r="F159" s="32">
        <v>2019</v>
      </c>
      <c r="G159" s="33">
        <f>1000000-1000000+1500000+340000+187550+212450</f>
        <v>2240000</v>
      </c>
      <c r="H159" s="33">
        <f>1000000-1000000+1500000+340000+187550+212450</f>
        <v>2240000</v>
      </c>
      <c r="I159" s="32">
        <v>100</v>
      </c>
    </row>
    <row r="160" spans="1:9" ht="42" customHeight="1">
      <c r="A160" s="61" t="s">
        <v>6</v>
      </c>
      <c r="B160" s="61"/>
      <c r="C160" s="61"/>
      <c r="D160" s="61"/>
      <c r="E160" s="61"/>
      <c r="F160" s="26"/>
      <c r="G160" s="6">
        <f>G18</f>
        <v>52943113</v>
      </c>
      <c r="H160" s="6">
        <f>H18</f>
        <v>52943113</v>
      </c>
      <c r="I160" s="6" t="str">
        <f>I18</f>
        <v>х</v>
      </c>
    </row>
    <row r="162" ht="12.75" hidden="1">
      <c r="I162">
        <v>31226791</v>
      </c>
    </row>
    <row r="163" spans="3:9" s="22" customFormat="1" ht="18.75" hidden="1">
      <c r="C163" s="23"/>
      <c r="D163" s="23"/>
      <c r="E163" s="24"/>
      <c r="F163" s="24"/>
      <c r="G163" s="23"/>
      <c r="I163" s="25" t="e">
        <f>I160-I162</f>
        <v>#VALUE!</v>
      </c>
    </row>
    <row r="165" spans="7:8" ht="12.75">
      <c r="G165" s="7"/>
      <c r="H165" s="7"/>
    </row>
    <row r="166" spans="2:9" s="42" customFormat="1" ht="24" customHeight="1">
      <c r="B166" s="40" t="s">
        <v>46</v>
      </c>
      <c r="C166" s="40"/>
      <c r="D166" s="40"/>
      <c r="E166" s="41"/>
      <c r="F166" s="41"/>
      <c r="G166" s="40"/>
      <c r="I166" s="40" t="s">
        <v>47</v>
      </c>
    </row>
  </sheetData>
  <sheetProtection/>
  <mergeCells count="13">
    <mergeCell ref="A160:E160"/>
    <mergeCell ref="A13:I13"/>
    <mergeCell ref="D18:E18"/>
    <mergeCell ref="D19:E19"/>
    <mergeCell ref="A14:I14"/>
    <mergeCell ref="A15:I15"/>
    <mergeCell ref="A12:I12"/>
    <mergeCell ref="A10:I10"/>
    <mergeCell ref="G2:I2"/>
    <mergeCell ref="G3:I3"/>
    <mergeCell ref="G4:I4"/>
    <mergeCell ref="G5:I5"/>
    <mergeCell ref="D11:I11"/>
  </mergeCells>
  <printOptions horizontalCentered="1"/>
  <pageMargins left="0.4330708661417323" right="0.1968503937007874" top="0.31496062992125984" bottom="0.1968503937007874" header="0.31496062992125984" footer="0.1968503937007874"/>
  <pageSetup fitToHeight="2" fitToWidth="2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view="pageBreakPreview" zoomScale="75" zoomScaleNormal="75" zoomScaleSheetLayoutView="75" zoomScalePageLayoutView="0" workbookViewId="0" topLeftCell="A1">
      <selection activeCell="H2" sqref="H2"/>
    </sheetView>
  </sheetViews>
  <sheetFormatPr defaultColWidth="9.00390625" defaultRowHeight="12.75"/>
  <cols>
    <col min="1" max="1" width="25.875" style="0" customWidth="1"/>
    <col min="2" max="2" width="20.625" style="0" customWidth="1"/>
    <col min="3" max="3" width="18.375" style="0" customWidth="1"/>
    <col min="4" max="4" width="59.875" style="0" customWidth="1"/>
    <col min="5" max="5" width="37.625" style="0" customWidth="1"/>
    <col min="6" max="6" width="17.25390625" style="0" customWidth="1"/>
    <col min="7" max="7" width="23.125" style="0" customWidth="1"/>
    <col min="8" max="8" width="17.75390625" style="0" customWidth="1"/>
    <col min="9" max="9" width="18.00390625" style="0" customWidth="1"/>
    <col min="10" max="10" width="16.125" style="0" customWidth="1"/>
    <col min="11" max="11" width="16.625" style="0" customWidth="1"/>
    <col min="12" max="12" width="17.625" style="0" bestFit="1" customWidth="1"/>
  </cols>
  <sheetData>
    <row r="2" spans="8:9" ht="21.75" customHeight="1">
      <c r="H2" s="22" t="s">
        <v>169</v>
      </c>
      <c r="I2" s="22"/>
    </row>
    <row r="3" spans="8:9" ht="21.75" customHeight="1">
      <c r="H3" s="22" t="s">
        <v>161</v>
      </c>
      <c r="I3" s="22"/>
    </row>
    <row r="4" spans="8:9" ht="21.75" customHeight="1">
      <c r="H4" s="22" t="s">
        <v>162</v>
      </c>
      <c r="I4" s="22"/>
    </row>
    <row r="5" spans="8:9" ht="21.75" customHeight="1">
      <c r="H5" s="22" t="s">
        <v>163</v>
      </c>
      <c r="I5" s="22"/>
    </row>
    <row r="9" spans="8:9" ht="19.5" customHeight="1">
      <c r="H9" s="10"/>
      <c r="I9" s="10"/>
    </row>
    <row r="10" spans="1:9" ht="29.25" customHeight="1">
      <c r="A10" s="57" t="s">
        <v>164</v>
      </c>
      <c r="B10" s="57"/>
      <c r="C10" s="57"/>
      <c r="D10" s="57"/>
      <c r="E10" s="57"/>
      <c r="F10" s="57"/>
      <c r="G10" s="57"/>
      <c r="H10" s="57"/>
      <c r="I10" s="57"/>
    </row>
    <row r="11" spans="4:9" ht="24" customHeight="1" hidden="1">
      <c r="D11" s="56" t="s">
        <v>106</v>
      </c>
      <c r="E11" s="56"/>
      <c r="F11" s="56"/>
      <c r="G11" s="56"/>
      <c r="H11" s="56"/>
      <c r="I11" s="56"/>
    </row>
    <row r="12" spans="1:9" ht="25.5" customHeight="1">
      <c r="A12" s="56" t="s">
        <v>165</v>
      </c>
      <c r="B12" s="56"/>
      <c r="C12" s="56"/>
      <c r="D12" s="56"/>
      <c r="E12" s="56"/>
      <c r="F12" s="56"/>
      <c r="G12" s="56"/>
      <c r="H12" s="56"/>
      <c r="I12" s="56"/>
    </row>
    <row r="13" spans="1:9" ht="27.75" customHeight="1" hidden="1">
      <c r="A13" s="62" t="s">
        <v>9</v>
      </c>
      <c r="B13" s="62"/>
      <c r="C13" s="62"/>
      <c r="D13" s="62"/>
      <c r="E13" s="62"/>
      <c r="F13" s="62"/>
      <c r="G13" s="62"/>
      <c r="H13" s="62"/>
      <c r="I13" s="62"/>
    </row>
    <row r="14" spans="1:9" ht="33" customHeight="1" hidden="1">
      <c r="A14" s="64" t="s">
        <v>10</v>
      </c>
      <c r="B14" s="64"/>
      <c r="C14" s="64"/>
      <c r="D14" s="64"/>
      <c r="E14" s="64"/>
      <c r="F14" s="64"/>
      <c r="G14" s="64"/>
      <c r="H14" s="64"/>
      <c r="I14" s="64"/>
    </row>
    <row r="15" spans="1:9" ht="24" customHeight="1">
      <c r="A15" s="65" t="s">
        <v>166</v>
      </c>
      <c r="B15" s="65"/>
      <c r="C15" s="65"/>
      <c r="D15" s="65"/>
      <c r="E15" s="65"/>
      <c r="F15" s="65"/>
      <c r="G15" s="65"/>
      <c r="H15" s="65"/>
      <c r="I15" s="65"/>
    </row>
    <row r="16" spans="1:9" ht="24" customHeight="1">
      <c r="A16" s="65" t="s">
        <v>167</v>
      </c>
      <c r="B16" s="65"/>
      <c r="C16" s="65"/>
      <c r="D16" s="65"/>
      <c r="E16" s="65"/>
      <c r="F16" s="65"/>
      <c r="G16" s="65"/>
      <c r="H16" s="65"/>
      <c r="I16" s="65"/>
    </row>
    <row r="17" spans="4:9" ht="28.5" customHeight="1">
      <c r="D17" s="1"/>
      <c r="E17" s="1"/>
      <c r="F17" s="1"/>
      <c r="G17" s="1"/>
      <c r="H17" s="1"/>
      <c r="I17" s="2" t="s">
        <v>168</v>
      </c>
    </row>
    <row r="18" spans="1:9" ht="105.75" customHeight="1">
      <c r="A18" s="28" t="s">
        <v>5</v>
      </c>
      <c r="B18" s="28" t="s">
        <v>70</v>
      </c>
      <c r="C18" s="28" t="s">
        <v>71</v>
      </c>
      <c r="D18" s="29" t="s">
        <v>72</v>
      </c>
      <c r="E18" s="55" t="s">
        <v>73</v>
      </c>
      <c r="F18" s="55" t="s">
        <v>74</v>
      </c>
      <c r="G18" s="54" t="s">
        <v>75</v>
      </c>
      <c r="H18" s="54" t="s">
        <v>76</v>
      </c>
      <c r="I18" s="54" t="s">
        <v>77</v>
      </c>
    </row>
    <row r="19" spans="1:9" ht="30" customHeight="1">
      <c r="A19" s="5" t="s">
        <v>2</v>
      </c>
      <c r="B19" s="5"/>
      <c r="C19" s="5"/>
      <c r="D19" s="63" t="s">
        <v>11</v>
      </c>
      <c r="E19" s="63"/>
      <c r="F19" s="37" t="s">
        <v>78</v>
      </c>
      <c r="G19" s="38">
        <f>G20</f>
        <v>0</v>
      </c>
      <c r="H19" s="38">
        <f>H20</f>
        <v>0</v>
      </c>
      <c r="I19" s="37" t="s">
        <v>78</v>
      </c>
    </row>
    <row r="20" spans="1:9" ht="26.25" customHeight="1">
      <c r="A20" s="5" t="s">
        <v>3</v>
      </c>
      <c r="B20" s="5"/>
      <c r="C20" s="5"/>
      <c r="D20" s="63" t="s">
        <v>11</v>
      </c>
      <c r="E20" s="63"/>
      <c r="F20" s="37" t="s">
        <v>78</v>
      </c>
      <c r="G20" s="38">
        <f>G21+G23</f>
        <v>0</v>
      </c>
      <c r="H20" s="38">
        <f>H21+H23</f>
        <v>0</v>
      </c>
      <c r="I20" s="37" t="s">
        <v>78</v>
      </c>
    </row>
    <row r="21" spans="1:9" ht="42.75" customHeight="1">
      <c r="A21" s="9" t="s">
        <v>67</v>
      </c>
      <c r="B21" s="9">
        <v>5041</v>
      </c>
      <c r="C21" s="11" t="s">
        <v>68</v>
      </c>
      <c r="D21" s="31" t="s">
        <v>69</v>
      </c>
      <c r="E21" s="13"/>
      <c r="F21" s="13"/>
      <c r="G21" s="6">
        <f>G22</f>
        <v>26000</v>
      </c>
      <c r="H21" s="6">
        <f>H22</f>
        <v>26000</v>
      </c>
      <c r="I21" s="32">
        <v>100</v>
      </c>
    </row>
    <row r="22" spans="1:9" ht="33" customHeight="1">
      <c r="A22" s="14"/>
      <c r="B22" s="14"/>
      <c r="C22" s="15"/>
      <c r="D22" s="13" t="s">
        <v>0</v>
      </c>
      <c r="E22" s="13"/>
      <c r="F22" s="32">
        <v>2019</v>
      </c>
      <c r="G22" s="33">
        <v>26000</v>
      </c>
      <c r="H22" s="33">
        <v>26000</v>
      </c>
      <c r="I22" s="32">
        <v>100</v>
      </c>
    </row>
    <row r="23" spans="1:9" ht="50.25" customHeight="1">
      <c r="A23" s="9" t="s">
        <v>12</v>
      </c>
      <c r="B23" s="9" t="s">
        <v>13</v>
      </c>
      <c r="C23" s="11" t="s">
        <v>14</v>
      </c>
      <c r="D23" s="31" t="s">
        <v>15</v>
      </c>
      <c r="E23" s="31"/>
      <c r="F23" s="37" t="s">
        <v>78</v>
      </c>
      <c r="G23" s="6">
        <f>SUM(G24:G25)</f>
        <v>-26000</v>
      </c>
      <c r="H23" s="6">
        <f>SUM(H24:H25)</f>
        <v>-26000</v>
      </c>
      <c r="I23" s="37" t="s">
        <v>78</v>
      </c>
    </row>
    <row r="24" spans="1:10" ht="28.5" customHeight="1">
      <c r="A24" s="9"/>
      <c r="B24" s="9"/>
      <c r="C24" s="11"/>
      <c r="D24" s="13" t="s">
        <v>0</v>
      </c>
      <c r="E24" s="13"/>
      <c r="F24" s="32">
        <v>2019</v>
      </c>
      <c r="G24" s="33">
        <v>-26000</v>
      </c>
      <c r="H24" s="33">
        <v>-26000</v>
      </c>
      <c r="I24" s="32">
        <v>100</v>
      </c>
      <c r="J24" s="7"/>
    </row>
    <row r="25" spans="1:9" ht="37.5" customHeight="1" hidden="1">
      <c r="A25" s="9"/>
      <c r="B25" s="9"/>
      <c r="C25" s="11"/>
      <c r="D25" s="12"/>
      <c r="E25" s="20" t="s">
        <v>49</v>
      </c>
      <c r="F25" s="32">
        <v>2019</v>
      </c>
      <c r="G25" s="33"/>
      <c r="H25" s="33"/>
      <c r="I25" s="32">
        <v>100</v>
      </c>
    </row>
    <row r="26" spans="1:9" ht="42" customHeight="1">
      <c r="A26" s="61" t="s">
        <v>6</v>
      </c>
      <c r="B26" s="61"/>
      <c r="C26" s="61"/>
      <c r="D26" s="61"/>
      <c r="E26" s="61"/>
      <c r="F26" s="26"/>
      <c r="G26" s="6">
        <f>G19</f>
        <v>0</v>
      </c>
      <c r="H26" s="6">
        <f>H19</f>
        <v>0</v>
      </c>
      <c r="I26" s="6" t="str">
        <f>I19</f>
        <v>х</v>
      </c>
    </row>
    <row r="28" ht="12.75" hidden="1">
      <c r="I28">
        <v>31226791</v>
      </c>
    </row>
    <row r="29" spans="3:9" s="22" customFormat="1" ht="18.75" hidden="1">
      <c r="C29" s="23"/>
      <c r="D29" s="23"/>
      <c r="E29" s="24"/>
      <c r="F29" s="24"/>
      <c r="G29" s="23"/>
      <c r="I29" s="25" t="e">
        <f>I26-I28</f>
        <v>#VALUE!</v>
      </c>
    </row>
    <row r="31" spans="7:8" ht="12.75">
      <c r="G31" s="7"/>
      <c r="H31" s="7"/>
    </row>
    <row r="32" spans="2:9" s="42" customFormat="1" ht="24" customHeight="1">
      <c r="B32" s="40" t="s">
        <v>46</v>
      </c>
      <c r="C32" s="40"/>
      <c r="D32" s="40"/>
      <c r="E32" s="41"/>
      <c r="F32" s="41"/>
      <c r="G32" s="40"/>
      <c r="I32" s="40" t="s">
        <v>47</v>
      </c>
    </row>
  </sheetData>
  <sheetProtection/>
  <mergeCells count="10">
    <mergeCell ref="A10:I10"/>
    <mergeCell ref="D11:I11"/>
    <mergeCell ref="A16:I16"/>
    <mergeCell ref="A26:E26"/>
    <mergeCell ref="A12:I12"/>
    <mergeCell ref="A13:I13"/>
    <mergeCell ref="A14:I14"/>
    <mergeCell ref="A15:I15"/>
    <mergeCell ref="D19:E19"/>
    <mergeCell ref="D20:E20"/>
  </mergeCells>
  <printOptions horizontalCentered="1"/>
  <pageMargins left="0.4330708661417323" right="0.1968503937007874" top="0.7874015748031497" bottom="0.1968503937007874" header="0.31496062992125984" footer="0.1968503937007874"/>
  <pageSetup fitToHeight="2"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admin</cp:lastModifiedBy>
  <cp:lastPrinted>2019-11-06T08:17:05Z</cp:lastPrinted>
  <dcterms:created xsi:type="dcterms:W3CDTF">2010-05-12T21:01:01Z</dcterms:created>
  <dcterms:modified xsi:type="dcterms:W3CDTF">2019-11-06T11:51:15Z</dcterms:modified>
  <cp:category/>
  <cp:version/>
  <cp:contentType/>
  <cp:contentStatus/>
</cp:coreProperties>
</file>